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2565" windowWidth="9630" windowHeight="2610" tabRatio="652" activeTab="0"/>
  </bookViews>
  <sheets>
    <sheet name="A01" sheetId="1" r:id="rId1"/>
    <sheet name="A02" sheetId="2" r:id="rId2"/>
    <sheet name="A03" sheetId="3" r:id="rId3"/>
    <sheet name="A04" sheetId="4" r:id="rId4"/>
    <sheet name="A07" sheetId="5" r:id="rId5"/>
    <sheet name="A08" sheetId="6" r:id="rId6"/>
    <sheet name="A09" sheetId="7" r:id="rId7"/>
    <sheet name="A10" sheetId="8" r:id="rId8"/>
    <sheet name="A11" sheetId="9" r:id="rId9"/>
    <sheet name="A12" sheetId="10" r:id="rId10"/>
    <sheet name="A13" sheetId="11" r:id="rId11"/>
    <sheet name="A14" sheetId="12" r:id="rId12"/>
    <sheet name="A15" sheetId="13" r:id="rId13"/>
    <sheet name="A16" sheetId="14" r:id="rId14"/>
    <sheet name="A17" sheetId="15" r:id="rId15"/>
    <sheet name="A18" sheetId="16" r:id="rId16"/>
    <sheet name="A19" sheetId="17" r:id="rId17"/>
    <sheet name="A20" sheetId="18" r:id="rId18"/>
    <sheet name="A21" sheetId="19" r:id="rId19"/>
    <sheet name="A22" sheetId="20" r:id="rId20"/>
    <sheet name="A23" sheetId="21" r:id="rId21"/>
    <sheet name="PDE Use Only" sheetId="22" state="hidden" r:id="rId22"/>
  </sheets>
  <definedNames>
    <definedName name="A21REVDATE" localSheetId="20">#REF!</definedName>
    <definedName name="CRITERIA" localSheetId="8">'A11'!#REF!</definedName>
    <definedName name="DataEntryOff">#REF!</definedName>
    <definedName name="EnterDataMode">#REF!</definedName>
    <definedName name="Exp_Date" localSheetId="1">'A01'!$T$2</definedName>
    <definedName name="Exp_Date" localSheetId="2">'A01'!$T$2</definedName>
    <definedName name="Exp_Date" localSheetId="6">'A01'!$T$2</definedName>
    <definedName name="Exp_Date" localSheetId="19">'A01'!$T$2</definedName>
    <definedName name="Exp_Date" localSheetId="20">'A01'!$T$2</definedName>
    <definedName name="Exp_Date">'A01'!$T$2</definedName>
    <definedName name="_xlnm.Print_Area" localSheetId="0">'A01'!$A$1:$R$71</definedName>
    <definedName name="_xlnm.Print_Area" localSheetId="1">'A02'!$A$1:$O$89</definedName>
    <definedName name="_xlnm.Print_Area" localSheetId="3">'A04'!$A$1:$K$87</definedName>
    <definedName name="_xlnm.Print_Area" localSheetId="4">'A07'!$A$1:$P$53</definedName>
    <definedName name="_xlnm.Print_Area" localSheetId="5">'A08'!$A$1:$R$69</definedName>
    <definedName name="_xlnm.Print_Area" localSheetId="6">'A09'!$A$1:$M$62</definedName>
    <definedName name="_xlnm.Print_Area" localSheetId="7">'A10'!$A$1:$R$62</definedName>
    <definedName name="_xlnm.Print_Area" localSheetId="8">'A11'!$A$1:$S$53</definedName>
    <definedName name="_xlnm.Print_Area" localSheetId="9">'A12'!$A$1:$U$58</definedName>
    <definedName name="_xlnm.Print_Area" localSheetId="10">'A13'!$A$1:$U$63</definedName>
    <definedName name="_xlnm.Print_Area" localSheetId="11">'A14'!$A$1:$T$63</definedName>
    <definedName name="_xlnm.Print_Area" localSheetId="12">'A15'!$A$1:$T$68</definedName>
    <definedName name="_xlnm.Print_Area" localSheetId="13">'A16'!$A$1:$P$63</definedName>
    <definedName name="_xlnm.Print_Area" localSheetId="14">'A17'!$A$1:$T$53</definedName>
    <definedName name="_xlnm.Print_Area" localSheetId="15">'A18'!$A$1:$S$54</definedName>
    <definedName name="_xlnm.Print_Area" localSheetId="16">'A19'!$A$1:$S$26</definedName>
    <definedName name="_xlnm.Print_Area" localSheetId="17">'A20'!$A$1:$P$59</definedName>
    <definedName name="_xlnm.Print_Area" localSheetId="18">'A21'!$A$1:$P$58</definedName>
    <definedName name="_xlnm.Print_Area" localSheetId="19">'A22'!$A$1:$P$78</definedName>
    <definedName name="_xlnm.Print_Area" localSheetId="20">'A23'!$A$1:$L$79</definedName>
    <definedName name="_xlnm.Print_Titles" localSheetId="19">'A22'!$1:$4</definedName>
    <definedName name="Rev_Date" localSheetId="1">'A01'!$T$1</definedName>
    <definedName name="Rev_Date" localSheetId="2">'A01'!$T$1</definedName>
    <definedName name="Rev_Date" localSheetId="6">'A01'!$T$1</definedName>
    <definedName name="Rev_Date" localSheetId="19">'A01'!$T$1</definedName>
    <definedName name="Rev_Date" localSheetId="20">'A01'!$T$1</definedName>
    <definedName name="Rev_Date">'A01'!$T$1</definedName>
  </definedNames>
  <calcPr fullCalcOnLoad="1"/>
</workbook>
</file>

<file path=xl/comments16.xml><?xml version="1.0" encoding="utf-8"?>
<comments xmlns="http://schemas.openxmlformats.org/spreadsheetml/2006/main">
  <authors>
    <author>carledixon</author>
  </authors>
  <commentList>
    <comment ref="F25" authorId="0">
      <text>
        <r>
          <rPr>
            <b/>
            <sz val="8"/>
            <rFont val="Tahoma"/>
            <family val="2"/>
          </rPr>
          <t>For ADD/ALT projects, capacity assigned to Existing Building if Existing Area &gt; New Area</t>
        </r>
        <r>
          <rPr>
            <sz val="8"/>
            <rFont val="Tahoma"/>
            <family val="0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0"/>
          </rPr>
          <t>For ADD/ALT projects, capacity assigned to New Construction if New Area &gt; Existing Area</t>
        </r>
        <r>
          <rPr>
            <sz val="8"/>
            <rFont val="Tahoma"/>
            <family val="0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0"/>
          </rPr>
          <t>For ADD/ALT projects, capacity assigned to Existing Building if Existing Area &gt; New Area</t>
        </r>
        <r>
          <rPr>
            <sz val="8"/>
            <rFont val="Tahoma"/>
            <family val="0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0"/>
          </rPr>
          <t>For ADD/ALT projects, capacity assigned to New Construction if New Area &gt; Existing Area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A satisfied Microsoft Office user</author>
  </authors>
  <commentList>
    <comment ref="N24" authorId="0">
      <text>
        <r>
          <rPr>
            <sz val="8"/>
            <rFont val="Tahoma"/>
            <family val="0"/>
          </rPr>
          <t xml:space="preserve">8/31/95 - incorrectly referencing page A08, MS/SEC UTILIZATION
</t>
        </r>
      </text>
    </comment>
  </commentList>
</comments>
</file>

<file path=xl/sharedStrings.xml><?xml version="1.0" encoding="utf-8"?>
<sst xmlns="http://schemas.openxmlformats.org/spreadsheetml/2006/main" count="2214" uniqueCount="734">
  <si>
    <t>PART A:  PROJECT JUSTIFICATION</t>
  </si>
  <si>
    <t>BOARD TRANSMITTAL</t>
  </si>
  <si>
    <t xml:space="preserve">Project #: </t>
  </si>
  <si>
    <t>(PDE Use Only)</t>
  </si>
  <si>
    <t>COUNTY:</t>
  </si>
  <si>
    <t>PRJT BLDG NAME:</t>
  </si>
  <si>
    <t>GRADES:</t>
  </si>
  <si>
    <t>-</t>
  </si>
  <si>
    <t>NON-VOC</t>
  </si>
  <si>
    <t>VOC</t>
  </si>
  <si>
    <t>PAGE #</t>
  </si>
  <si>
    <t>A02</t>
  </si>
  <si>
    <t>A03</t>
  </si>
  <si>
    <t>A04</t>
  </si>
  <si>
    <t>Project Accounting Based on Estimates</t>
  </si>
  <si>
    <t>A05</t>
  </si>
  <si>
    <t>A06</t>
  </si>
  <si>
    <t>A07</t>
  </si>
  <si>
    <t>Elementary Building Capacity</t>
  </si>
  <si>
    <t>A08</t>
  </si>
  <si>
    <t>Middle/Secondary Building Capacity</t>
  </si>
  <si>
    <t>A09</t>
  </si>
  <si>
    <t>Summary of Owned Buildings and Land</t>
  </si>
  <si>
    <t>A10</t>
  </si>
  <si>
    <t>Enrollment Projections by Grade Level/Act 34 of 1973:  Substantial</t>
  </si>
  <si>
    <t xml:space="preserve">  Addition Determination (For vocational projects - complete</t>
  </si>
  <si>
    <t xml:space="preserve">  lines G-I only)</t>
  </si>
  <si>
    <t>A11-A12</t>
  </si>
  <si>
    <t>Elementary Room Schedule for Project Building</t>
  </si>
  <si>
    <t>A13-A15</t>
  </si>
  <si>
    <t>Middle/Secondary Room Schedule for Project Building</t>
  </si>
  <si>
    <t>A16</t>
  </si>
  <si>
    <t>Central District Administration Office</t>
  </si>
  <si>
    <t>A17</t>
  </si>
  <si>
    <t>Vocational Room Schedule for Project Building</t>
  </si>
  <si>
    <t>A18</t>
  </si>
  <si>
    <t>Room Schedule Adjustments</t>
  </si>
  <si>
    <t>A19</t>
  </si>
  <si>
    <t>Project Full Time Equivalents</t>
  </si>
  <si>
    <t>A20</t>
  </si>
  <si>
    <t>Comparative Design Analysis (For Vocational projects -</t>
  </si>
  <si>
    <t xml:space="preserve">  complete lines E-G only)</t>
  </si>
  <si>
    <t>A21</t>
  </si>
  <si>
    <t>20% Rule for Alteration Costs for Non-Vocational Projects</t>
  </si>
  <si>
    <t>A22</t>
  </si>
  <si>
    <t>Full Time Equivalents Converted to Rated Pupil Capacity</t>
  </si>
  <si>
    <t>Project Site Plan Drawing for Part B</t>
  </si>
  <si>
    <t>Project Building Floor Plan Drawing for Part B</t>
  </si>
  <si>
    <t>Educational Specifications for Part B</t>
  </si>
  <si>
    <t>Craft Committee Recommendations</t>
  </si>
  <si>
    <t>The architectural firm for this project is:</t>
  </si>
  <si>
    <t xml:space="preserve">The architect to be contacted if there are any questions about Part A is: </t>
  </si>
  <si>
    <t>Architect's Name and Position</t>
  </si>
  <si>
    <t>Phone Number</t>
  </si>
  <si>
    <t>Fax Number</t>
  </si>
  <si>
    <t>The architectural firm's address is:</t>
  </si>
  <si>
    <t xml:space="preserve">will be: </t>
  </si>
  <si>
    <t>Name and Position</t>
  </si>
  <si>
    <t>This certifies that the attached materials were approved for submission to the</t>
  </si>
  <si>
    <t>Pennsylvania Department of Education by board action.  This also certifies that this</t>
  </si>
  <si>
    <t>amended Comprehensive Special Education Plan.</t>
  </si>
  <si>
    <t xml:space="preserve">BOARD ACTION DATE:  </t>
  </si>
  <si>
    <t xml:space="preserve">VOTING:   </t>
  </si>
  <si>
    <t xml:space="preserve">    AYE</t>
  </si>
  <si>
    <t xml:space="preserve">    NAY</t>
  </si>
  <si>
    <t xml:space="preserve">  ABSTENTIONS</t>
  </si>
  <si>
    <t>ABSENT</t>
  </si>
  <si>
    <t>Signature, Board Secretary</t>
  </si>
  <si>
    <t>Board Secretary's Name, Printed or Typed</t>
  </si>
  <si>
    <t>Date</t>
  </si>
  <si>
    <t>PLANCON-A01</t>
  </si>
  <si>
    <t>Project Name:</t>
  </si>
  <si>
    <t>Grades:</t>
  </si>
  <si>
    <t>1.</t>
  </si>
  <si>
    <t>Indicate the type of project:</t>
  </si>
  <si>
    <t>Additions to</t>
  </si>
  <si>
    <t>Alterations to</t>
  </si>
  <si>
    <t>New School</t>
  </si>
  <si>
    <t>Existing</t>
  </si>
  <si>
    <t>Building</t>
  </si>
  <si>
    <t>Building Purchase</t>
  </si>
  <si>
    <t>2.</t>
  </si>
  <si>
    <t>Indicate the current condition of the project building:</t>
  </si>
  <si>
    <t>Poor</t>
  </si>
  <si>
    <t>Fair</t>
  </si>
  <si>
    <t>Good</t>
  </si>
  <si>
    <t>Excellent</t>
  </si>
  <si>
    <t>3.</t>
  </si>
  <si>
    <t>Indicate the L &amp; I construction type for the project building:</t>
  </si>
  <si>
    <t>Protected</t>
  </si>
  <si>
    <t>Wood Frame</t>
  </si>
  <si>
    <t>Non-</t>
  </si>
  <si>
    <t>Heavy</t>
  </si>
  <si>
    <t>or</t>
  </si>
  <si>
    <t>Fire-Resistive</t>
  </si>
  <si>
    <t>Combustible</t>
  </si>
  <si>
    <t>Timber</t>
  </si>
  <si>
    <t>Ordinary</t>
  </si>
  <si>
    <t>4.</t>
  </si>
  <si>
    <t>Indicate the number of stories for the project building:</t>
  </si>
  <si>
    <t>1 story</t>
  </si>
  <si>
    <t>2 stories</t>
  </si>
  <si>
    <t>3 stories</t>
  </si>
  <si>
    <t>4 or more</t>
  </si>
  <si>
    <t>5.</t>
  </si>
  <si>
    <t>Briefly describe the work, in general, to be completed by this construction project:</t>
  </si>
  <si>
    <t>6.</t>
  </si>
  <si>
    <t>Yes</t>
  </si>
  <si>
    <t>No</t>
  </si>
  <si>
    <t>Indicate the site acreage:</t>
  </si>
  <si>
    <t>Current</t>
  </si>
  <si>
    <t>To be Acquired</t>
  </si>
  <si>
    <t>(If acreage is to be acquired, report</t>
  </si>
  <si>
    <t>Total Planned</t>
  </si>
  <si>
    <t xml:space="preserve"> costs on Page A04, Line N.)</t>
  </si>
  <si>
    <t>Other:</t>
  </si>
  <si>
    <t>Are there any other district buildings located at this site?</t>
  </si>
  <si>
    <t>If yes, list the other buildings:</t>
  </si>
  <si>
    <t>PLANCON-A02</t>
  </si>
  <si>
    <t>PLANCON-A03</t>
  </si>
  <si>
    <t>PROJECT ACCOUNTING BASED ON ESTIMATES</t>
  </si>
  <si>
    <t>PROJECT COSTS</t>
  </si>
  <si>
    <t>NEW</t>
  </si>
  <si>
    <t>EXISTING</t>
  </si>
  <si>
    <t>TOTAL</t>
  </si>
  <si>
    <t>A.</t>
  </si>
  <si>
    <t>STRUCTURE COSTS (INCLUDING BUILDING</t>
  </si>
  <si>
    <t>PURCHASE AMOUNT, SITE DEVELOPMENT,</t>
  </si>
  <si>
    <t>ROUGH GRADING TO RECEIVE BUILDING,</t>
  </si>
  <si>
    <t>B.</t>
  </si>
  <si>
    <t>ARCHITECT/ENGINEER'S FEE ON STRUCTURE</t>
  </si>
  <si>
    <t>AND EPA-CERTIFIED PROJECT DESIGNER'S</t>
  </si>
  <si>
    <t>FEE ON ASBESTOS ABATEMENT</t>
  </si>
  <si>
    <t>C.</t>
  </si>
  <si>
    <t>MOVABLE FIXTURES AND EQUIPMENT</t>
  </si>
  <si>
    <t>AND ARCHITECT'S FEE</t>
  </si>
  <si>
    <t>D.</t>
  </si>
  <si>
    <t>STRUCTURE COSTS, ARCHITECT'S FEE,</t>
  </si>
  <si>
    <t>MOVABLE FIXTURES &amp; EQUIPMENT -</t>
  </si>
  <si>
    <t>TOTAL (A plus B plus C)</t>
  </si>
  <si>
    <t>E.</t>
  </si>
  <si>
    <t>SANITARY SEWAGE DISPOSAL AND</t>
  </si>
  <si>
    <t>SITE ACQUISITION COSTS</t>
  </si>
  <si>
    <t>F.</t>
  </si>
  <si>
    <t>MOVABLE FIXTURES &amp; EQUIPMENT,</t>
  </si>
  <si>
    <t>AND SITE COSTS - TOTAL (D plus E)</t>
  </si>
  <si>
    <t>G.</t>
  </si>
  <si>
    <t>ADDITIONAL CONSTRUCTION-RELATED COSTS (INCLUDING PROJECT</t>
  </si>
  <si>
    <t>SUPERVISION, ARCHITECTURAL PRINTING, TOTAL DEMOLITION OF ENTIRE</t>
  </si>
  <si>
    <t>EXISTING STRUCTURES AND RELATED ASBESTOS REMOVAL, CONTINGENCY)</t>
  </si>
  <si>
    <t>H.</t>
  </si>
  <si>
    <t>FINANCIAL ADVISOR, CAPITALIZED INTEREST AND PRINTING)</t>
  </si>
  <si>
    <t>I.</t>
  </si>
  <si>
    <t>TOTAL PROJECT COSTS (F plus G plus H)</t>
  </si>
  <si>
    <t>J.</t>
  </si>
  <si>
    <t>K.</t>
  </si>
  <si>
    <t>L.</t>
  </si>
  <si>
    <t>M.</t>
  </si>
  <si>
    <t>BUILDING PURCHASE AMOUNT</t>
  </si>
  <si>
    <t>N.</t>
  </si>
  <si>
    <t>SITE ACQUISITION (INCLUDING CONTRACT SALES PRICE OR JUST</t>
  </si>
  <si>
    <t>COMPENSATION, APPRAISAL FEES AND ALLOWABLE SETTLEMENT COSTS)</t>
  </si>
  <si>
    <t>BID DATE</t>
  </si>
  <si>
    <t>O.</t>
  </si>
  <si>
    <t>PROPOSED BID OPENING DATE (MM/YY):</t>
  </si>
  <si>
    <t>PLANCON-A04</t>
  </si>
  <si>
    <t>ELEMENTARY BUILDING CAPACITY</t>
  </si>
  <si>
    <t>SCHOOL:</t>
  </si>
  <si>
    <t>PRESENT</t>
  </si>
  <si>
    <t>PLANNED</t>
  </si>
  <si>
    <t>#1</t>
  </si>
  <si>
    <t>#2</t>
  </si>
  <si>
    <t>#3</t>
  </si>
  <si>
    <t>#4</t>
  </si>
  <si>
    <t>#5</t>
  </si>
  <si>
    <t>#6</t>
  </si>
  <si>
    <t>NAME OF SPACE</t>
  </si>
  <si>
    <t>LIBRARY</t>
  </si>
  <si>
    <t>XX</t>
  </si>
  <si>
    <t>XXXXXX</t>
  </si>
  <si>
    <t>HALF-TIME KINDRGRTN</t>
  </si>
  <si>
    <t>FULL-TIME KINDRGRTN</t>
  </si>
  <si>
    <t>REG CLSRM 660+ SQ FT</t>
  </si>
  <si>
    <t>SPECIAL ED ROOMS</t>
  </si>
  <si>
    <t>COMPUTER ROOM</t>
  </si>
  <si>
    <t>ART ROOM</t>
  </si>
  <si>
    <t>MUSIC ROOM</t>
  </si>
  <si>
    <t>NATATORIUM</t>
  </si>
  <si>
    <t>CAFETERIA</t>
  </si>
  <si>
    <t>BUILDING TOTAL</t>
  </si>
  <si>
    <t>PLANCON-A07</t>
  </si>
  <si>
    <t>MIDDLE/SECONDARY BUILDING CAPACITY</t>
  </si>
  <si>
    <t>XXX</t>
  </si>
  <si>
    <t>IA/SHOP 1800+ SQ FT</t>
  </si>
  <si>
    <t>TECH ED 1800+ SQ FT</t>
  </si>
  <si>
    <t>GYM 6500-7500 SQ FT</t>
  </si>
  <si>
    <t>2500 SQ FT AUX GYM</t>
  </si>
  <si>
    <t>1000 SQ FT ADAPT GYM</t>
  </si>
  <si>
    <t>WRESTLING ROOM</t>
  </si>
  <si>
    <t>WEIGHT ROOM</t>
  </si>
  <si>
    <t xml:space="preserve">OTHER: </t>
  </si>
  <si>
    <t>MS/SEC UTILIZATION</t>
  </si>
  <si>
    <t>(BLDG TOTAL TIMES .9)</t>
  </si>
  <si>
    <t>PLANCON-A08</t>
  </si>
  <si>
    <t>SUMMARY OF OWNED BUILDINGS AND LAND</t>
  </si>
  <si>
    <t>#7</t>
  </si>
  <si>
    <t>#8</t>
  </si>
  <si>
    <t>#9</t>
  </si>
  <si>
    <t>#10</t>
  </si>
  <si>
    <t>#11</t>
  </si>
  <si>
    <t>SITE SIZE (ACRES)</t>
  </si>
  <si>
    <t>GRADE LEVELS</t>
  </si>
  <si>
    <t>BUILDING FTE</t>
  </si>
  <si>
    <t>PLANNED
BUILDING
FTE</t>
  </si>
  <si>
    <t>PDE PROJECTED
GRADE LEVEL
ENROLLMENT
10 YEARS INTO
THE FUTURE</t>
  </si>
  <si>
    <t>FTE MINUS
ENROLLMENT
(#9 - #10)</t>
  </si>
  <si>
    <t xml:space="preserve">Subtotal  </t>
  </si>
  <si>
    <t>XXXXXXXXX</t>
  </si>
  <si>
    <t>XXXX</t>
  </si>
  <si>
    <t>XXXXXXXXXXXXXXXXXXXXXX</t>
  </si>
  <si>
    <t xml:space="preserve">TOTAL  </t>
  </si>
  <si>
    <t xml:space="preserve">ACTIONS TO BE TAKEN IN THE FUTURE IF PROJECTIONS COME TRUE </t>
  </si>
  <si>
    <t xml:space="preserve"> (FTE MINUS PROJECTED ENROLLMENT (Col. 11) &gt; + or - 300)</t>
  </si>
  <si>
    <t>PLANCON-A09</t>
  </si>
  <si>
    <t>ENROLLMENT PROJECTIONS BY GRADE LEVEL</t>
  </si>
  <si>
    <t>ENROLLMENT PROJECTIONS FOR PROJECT BUILDING GRADES</t>
  </si>
  <si>
    <t xml:space="preserve">Current District Enrollment For Grades K-12 </t>
  </si>
  <si>
    <t>Current Enrollment For Project Building Grades</t>
  </si>
  <si>
    <r>
      <t xml:space="preserve">Current Enrollment For Project Building Grades + 10% </t>
    </r>
    <r>
      <rPr>
        <u val="single"/>
        <sz val="10"/>
        <rFont val="Courier New"/>
        <family val="3"/>
      </rPr>
      <t>or</t>
    </r>
    <r>
      <rPr>
        <sz val="10"/>
        <rFont val="Courier New"/>
        <family val="3"/>
      </rPr>
      <t xml:space="preserve"> 15%</t>
    </r>
  </si>
  <si>
    <t>PDE Enrollment Projections, Dated</t>
  </si>
  <si>
    <t>Highest Projected Enrollment for Project Grades</t>
  </si>
  <si>
    <t>District Projected Enrollment*</t>
  </si>
  <si>
    <t>Source Document(s), Date Prepared and Page Number(s):</t>
  </si>
  <si>
    <t>Planned Capacity for Project Grades</t>
  </si>
  <si>
    <t>(A09, Project Grades Subtotal from Col. #9)</t>
  </si>
  <si>
    <t xml:space="preserve">Enrollment to Capacity Adjustment Factor (D divided by E)  </t>
  </si>
  <si>
    <t>(ROUND TO 4 DEC PL;</t>
  </si>
  <si>
    <t>MAXIMUM = 1.0000)</t>
  </si>
  <si>
    <t>ACT 34 OF 1973:  SUBSTANTIAL ADDITION DETERMINATION</t>
  </si>
  <si>
    <t>Act 34 of 1973 applies to all new school buildings, district administration</t>
  </si>
  <si>
    <t>offices, and substantial building additions.  A building addition is considered</t>
  </si>
  <si>
    <t>substantial when its planned architectural area divided by the existing</t>
  </si>
  <si>
    <t>structure's architectural area is greater than 20%.  If your project includes</t>
  </si>
  <si>
    <t>an addition, use the following calculations to determine the applicability</t>
  </si>
  <si>
    <t>of Act 34.</t>
  </si>
  <si>
    <t>Architectural Area - Addition</t>
  </si>
  <si>
    <t>sq. ft.</t>
  </si>
  <si>
    <t>Architectural Area - Existing Structure</t>
  </si>
  <si>
    <t>(G divided by H times 100)</t>
  </si>
  <si>
    <t>%</t>
  </si>
  <si>
    <t>(ROUND TO 2 DEC PL)</t>
  </si>
  <si>
    <t>Act 34 of 1973 requires a public hearing and the distribution of specific</t>
  </si>
  <si>
    <t>structure.  If Act 34 hearing requirements apply to this project, draft</t>
  </si>
  <si>
    <t>copies of the Act 34 hearing advertisement and the project description</t>
  </si>
  <si>
    <t>PLANCON-A10</t>
  </si>
  <si>
    <t>ELEMENTARY ROOM SCHEDULE FOR PROJECT BUILDING (1 OF 2)</t>
  </si>
  <si>
    <t>PROJECT PLANNED SPACES - SCHEDULED AREA ONLY</t>
  </si>
  <si>
    <t>#12</t>
  </si>
  <si>
    <t>UNIT
AREA
SQ FT</t>
  </si>
  <si>
    <t>NUMBER OF UNITS</t>
  </si>
  <si>
    <t>TOTAL
AREA
SQ FT</t>
  </si>
  <si>
    <t>TOTAL AREA   SQ FT</t>
  </si>
  <si>
    <t>TOTAL    AREA        SQ FT</t>
  </si>
  <si>
    <t>XXXXX</t>
  </si>
  <si>
    <t>SEE PAGE A18</t>
  </si>
  <si>
    <t>OTHER:</t>
  </si>
  <si>
    <t>PAGE A11 SUBTOTAL</t>
  </si>
  <si>
    <t>PLANCON-A11</t>
  </si>
  <si>
    <t>ELEMENTARY ROOM SCHEDULE FOR PROJECT BUILDING (2 OF 2)</t>
  </si>
  <si>
    <t>MULTI-PURPOSE RM</t>
  </si>
  <si>
    <t>STAGE/PLATFORM</t>
  </si>
  <si>
    <t>LOCKER ROOM, DRYING</t>
  </si>
  <si>
    <t xml:space="preserve"> &amp; SHOWER RM - BOYS</t>
  </si>
  <si>
    <t xml:space="preserve"> &amp; SHOWER RM - GIRLS</t>
  </si>
  <si>
    <t>SEE PAGE A19</t>
  </si>
  <si>
    <t>KITCHEN &amp; STORAGE</t>
  </si>
  <si>
    <t xml:space="preserve"> # OF SERVINGS: </t>
  </si>
  <si>
    <t>MEALS PREPARED PER</t>
  </si>
  <si>
    <t xml:space="preserve"> SERVING:</t>
  </si>
  <si>
    <t xml:space="preserve"> TO SEAT: </t>
  </si>
  <si>
    <t>FACULTY DINING ROOM</t>
  </si>
  <si>
    <t>FACULTY ROOM</t>
  </si>
  <si>
    <t>HEALTH SUITE(NURSE)</t>
  </si>
  <si>
    <t>BLDG ADMIN/GUIDANCE</t>
  </si>
  <si>
    <t xml:space="preserve"> TOTAL STAFF:</t>
  </si>
  <si>
    <t>PAGE A12 SUBTOTAL</t>
  </si>
  <si>
    <t>PLANCON-A12</t>
  </si>
  <si>
    <t>MIDDLE/SECONDARY ROOM SCHEDULE FOR PROJECT BUILDING (1 OF 3)</t>
  </si>
  <si>
    <t>AUDITORIUM</t>
  </si>
  <si>
    <t xml:space="preserve"> TO SEAT:</t>
  </si>
  <si>
    <t>STAGE</t>
  </si>
  <si>
    <t>SCIENCE LAB:</t>
  </si>
  <si>
    <t>SCIENCE STUDENT PROJ RM</t>
  </si>
  <si>
    <t>OBSERVATORY</t>
  </si>
  <si>
    <t>PAGE A13 SUBTOTAL</t>
  </si>
  <si>
    <t>PLANCON-A13</t>
  </si>
  <si>
    <t>MIDDLE/SECONDARY ROOM SCHEDULE FOR PROJECT BUILDING (2 OF 3)</t>
  </si>
  <si>
    <t>PAGE A14 SUBTOTAL</t>
  </si>
  <si>
    <t>PLANCON-A14</t>
  </si>
  <si>
    <t>MIDDLE/SECONDARY ROOM SCHEDULE FOR PROJECT BUILDING (3 OF 3)</t>
  </si>
  <si>
    <t>TEAM ROOM</t>
  </si>
  <si>
    <t>INSTRUCTOR'S OFFICE</t>
  </si>
  <si>
    <t xml:space="preserve"> # OF SERVINGS:</t>
  </si>
  <si>
    <t xml:space="preserve"> MEALS PREPARED PER</t>
  </si>
  <si>
    <t xml:space="preserve">    SERVING:</t>
  </si>
  <si>
    <t>INSTR PLANNING CTR</t>
  </si>
  <si>
    <t>CONFERENCE ROOM</t>
  </si>
  <si>
    <t>STUDENT ACTIVITY RM</t>
  </si>
  <si>
    <t>PAGE A15 SUBTOTAL</t>
  </si>
  <si>
    <t>PLANCON-A15</t>
  </si>
  <si>
    <t>CENTRAL DISTRICT ADMINISTRATION OFFICE</t>
  </si>
  <si>
    <t>DISTRICT ADMINISTRATION STAFFING CONVERTED TO FULL TIME EQUIVALENTS</t>
  </si>
  <si>
    <t xml:space="preserve"> A. TOTAL NUMBER OF STAFF LISTED</t>
  </si>
  <si>
    <t>X</t>
  </si>
  <si>
    <t>=</t>
  </si>
  <si>
    <t>FTE</t>
  </si>
  <si>
    <t xml:space="preserve"> B. NUMBER OF STAFF TO BE HOUSED IN NEW AREA</t>
  </si>
  <si>
    <t xml:space="preserve"> C. NUMBER OF STAFF TO BE HOUSED IN EXISTING AREA (A minus B)</t>
  </si>
  <si>
    <t>PLANCON-A16</t>
  </si>
  <si>
    <t>VOCATIONAL ROOM SCHEDULE FOR PROJECT BUILDING</t>
  </si>
  <si>
    <t>#13</t>
  </si>
  <si>
    <t>NAME OF PROGRAM</t>
  </si>
  <si>
    <t>CIP CODE</t>
  </si>
  <si>
    <t>PLANCON-A17</t>
  </si>
  <si>
    <t>ROOM SCHEDULE ADJUSTMENTS</t>
  </si>
  <si>
    <t>ELEMENTARY</t>
  </si>
  <si>
    <t>PROJECT ELEM CAP</t>
  </si>
  <si>
    <t>KINDERGARTEN DEDUCT</t>
  </si>
  <si>
    <t>XXXXXXX</t>
  </si>
  <si>
    <t xml:space="preserve"> </t>
  </si>
  <si>
    <t>FOR HALF-TIME PRGM</t>
  </si>
  <si>
    <t>ADJUSTED ELEM CAP</t>
  </si>
  <si>
    <t>ENR/CAP ADJ FACTOR</t>
  </si>
  <si>
    <t>JUSTIFIED ELEM</t>
  </si>
  <si>
    <t>SP ED 660+ SQ FT</t>
  </si>
  <si>
    <t>SP ED RESOURCE</t>
  </si>
  <si>
    <t>**</t>
  </si>
  <si>
    <t xml:space="preserve"> ROOM &gt; 400 SQ FT</t>
  </si>
  <si>
    <t>(MAX=25)</t>
  </si>
  <si>
    <t>SP ED &lt; 401 SQ FT</t>
  </si>
  <si>
    <t>ADJUSTED ELEMENTARY</t>
  </si>
  <si>
    <t>MIDDLE/SECONDARY</t>
  </si>
  <si>
    <t>PROJECT MS/SEC UTIL</t>
  </si>
  <si>
    <t>JUSTIFIED MS/SEC</t>
  </si>
  <si>
    <t>ADJUSTED MS/SEC</t>
  </si>
  <si>
    <r>
      <t>**</t>
    </r>
    <r>
      <rPr>
        <b/>
        <sz val="8"/>
        <rFont val="Courier New"/>
        <family val="3"/>
      </rPr>
      <t xml:space="preserve">   Justified Elementary or Middle/Secondary Capacity (Col. 12) divided by 25.  The maximum capacity</t>
    </r>
  </si>
  <si>
    <t xml:space="preserve">      that may be reported in column #12 is 25.  See Part A instructions for a more detailed explanation.</t>
  </si>
  <si>
    <t>PLANCON-A18</t>
  </si>
  <si>
    <t>PROJECT FULL TIME EQUIVALENTS</t>
  </si>
  <si>
    <t>NATATORIUM LOCKER</t>
  </si>
  <si>
    <t xml:space="preserve"> ROOM, DRYING &amp;</t>
  </si>
  <si>
    <t xml:space="preserve"> SHOWER RM - BOYS</t>
  </si>
  <si>
    <t xml:space="preserve"> SHOWER RM - GIRLS</t>
  </si>
  <si>
    <t>DIST ADMIN OFFICE</t>
  </si>
  <si>
    <t>VOCATIONAL</t>
  </si>
  <si>
    <t>PRJT BUILDING TOTAL</t>
  </si>
  <si>
    <t>PLANCON-A19</t>
  </si>
  <si>
    <t>COMPARATIVE DESIGN ANAYLSIS</t>
  </si>
  <si>
    <t>SCHEDULED AREA</t>
  </si>
  <si>
    <t>Planned Scheduled Area - Total</t>
  </si>
  <si>
    <t>+</t>
  </si>
  <si>
    <t>(A19, ADJ ELEM)</t>
  </si>
  <si>
    <t>(A19, ADJ MS/SEC)</t>
  </si>
  <si>
    <t>Recommended Scheduled Area</t>
  </si>
  <si>
    <t>Adjusted FTE - Total</t>
  </si>
  <si>
    <t>Recommended Square Feet</t>
  </si>
  <si>
    <t>per student</t>
  </si>
  <si>
    <t>Difference between Planned and</t>
  </si>
  <si>
    <t>Recommended Scheduled Areas</t>
  </si>
  <si>
    <t>Difference as a Percent of</t>
  </si>
  <si>
    <t>(CARRY TO 2 DEC PL)</t>
  </si>
  <si>
    <t>ARCHITECTURAL TO SCHEDULED AREA</t>
  </si>
  <si>
    <t>Planned Architectural Area for Total Building</t>
  </si>
  <si>
    <t>(A10, LINE H)</t>
  </si>
  <si>
    <t>New/Addition</t>
  </si>
  <si>
    <t>(A10, LINE G)</t>
  </si>
  <si>
    <t>Total</t>
  </si>
  <si>
    <t>Planned Scheduled Area for Total Building</t>
  </si>
  <si>
    <t>(A19, PRJT BLDG TOT)</t>
  </si>
  <si>
    <t>Planned Architectural Area divided by</t>
  </si>
  <si>
    <t>(CARRY TO 3 DEC PL)</t>
  </si>
  <si>
    <t>PLANCON-A20</t>
  </si>
  <si>
    <t>20% RULE FOR ALTERATION COSTS FOR NON-VOCATIONAL PROJECTS</t>
  </si>
  <si>
    <t>Estimated Alteration Costs</t>
  </si>
  <si>
    <t>$</t>
  </si>
  <si>
    <t>(A04, Line F-EXIST)</t>
  </si>
  <si>
    <t>B-</t>
  </si>
  <si>
    <t>Movable Fixtures &amp; Equipment</t>
  </si>
  <si>
    <t>and Architect's Fee</t>
  </si>
  <si>
    <t>(A04, Line C-EXIST)</t>
  </si>
  <si>
    <t>Site Development and</t>
  </si>
  <si>
    <t>Architect's Fee</t>
  </si>
  <si>
    <t>(A04, Line J-EXIST)</t>
  </si>
  <si>
    <t>Asbestos Abatement and</t>
  </si>
  <si>
    <t>EPA-Certified Designer's Fee</t>
  </si>
  <si>
    <t>(A04, Line K-EXIST)</t>
  </si>
  <si>
    <t xml:space="preserve">Roof Replacement and </t>
  </si>
  <si>
    <t>(A04, Line L-EXIST)</t>
  </si>
  <si>
    <t>(A04, Line M)</t>
  </si>
  <si>
    <t>Adjustment (B-1 plus B-2 and B-3 and B-4 and B-5)</t>
  </si>
  <si>
    <t>Adjusted Estimated Alteration Costs</t>
  </si>
  <si>
    <t>(line A minus line B-6)</t>
  </si>
  <si>
    <t>D-</t>
  </si>
  <si>
    <t>Adjusted FTE</t>
  </si>
  <si>
    <t>(A19, ADJ ELEM-EXIST)</t>
  </si>
  <si>
    <t>(A19, ADJ MS/SEC-EXIST</t>
  </si>
  <si>
    <t>+ NAT/DAO-EXIST)</t>
  </si>
  <si>
    <t>Recommended Architectural Area</t>
  </si>
  <si>
    <t>(D-1 times D-2)</t>
  </si>
  <si>
    <t>Median Construction Cost Per Square Foot</t>
  </si>
  <si>
    <t>Replacement Costs (D-3 times E)</t>
  </si>
  <si>
    <t>20% Rule (F times .20)</t>
  </si>
  <si>
    <t>PLANCON-A21</t>
  </si>
  <si>
    <t>FULL TIME EQUIVALENTS CONVERTED TO RATED PUPIL CAPACITY</t>
  </si>
  <si>
    <t>B. MIDDLE/SECONDARY SCHOOL ELEMENTARY FTE</t>
  </si>
  <si>
    <t xml:space="preserve"> secondary grades on the Middle/Secondary Room Schedule)</t>
  </si>
  <si>
    <t>1. Number of Elementary Grades</t>
  </si>
  <si>
    <t xml:space="preserve">    (K-6) on the Middle/Secondary</t>
  </si>
  <si>
    <t xml:space="preserve">    Room Schedule (Pages A13-A15)</t>
  </si>
  <si>
    <t>2. Total Number of Grades</t>
  </si>
  <si>
    <t xml:space="preserve">    (K-12) on the Middle/Secondary</t>
  </si>
  <si>
    <t>3. Elementary Grades Divided</t>
  </si>
  <si>
    <t xml:space="preserve">    By Total Number of Grades</t>
  </si>
  <si>
    <t xml:space="preserve">    (B-1 divided by B-2)</t>
  </si>
  <si>
    <t>(ROUND TO 4 DEC PL)</t>
  </si>
  <si>
    <t>4. Adjusted MS/SEC FTE</t>
  </si>
  <si>
    <t>5. MS Elementary FTE</t>
  </si>
  <si>
    <t>(RPC FACTOR)</t>
  </si>
  <si>
    <t>(RPC)</t>
  </si>
  <si>
    <t>SECONDARY</t>
  </si>
  <si>
    <t>D. ADJUSTED MIDDLE/SECONDARY FTE</t>
  </si>
  <si>
    <t>PLANCON-A22</t>
  </si>
  <si>
    <t>DISTRICT-WIDE FACILITY STUDY CERTIFICATION</t>
  </si>
  <si>
    <t>The Board of Directors certifies that it has accepted a district-wide facility study</t>
  </si>
  <si>
    <t>pursuant to Basic Education Circular (BEC) 24 P.S. § 7-733, "School Construction</t>
  </si>
  <si>
    <t>(Building or location where facility study will be available for public review)</t>
  </si>
  <si>
    <t xml:space="preserve">The authors are: </t>
  </si>
  <si>
    <t>(INCLUDE NAME, POSITION, SCHOOL DISTRICT OR FIRM NAME &amp; ADDRESS)</t>
  </si>
  <si>
    <t>A01</t>
  </si>
  <si>
    <t>A11</t>
  </si>
  <si>
    <t>A12</t>
  </si>
  <si>
    <t>A13</t>
  </si>
  <si>
    <t>A14</t>
  </si>
  <si>
    <t>A15</t>
  </si>
  <si>
    <r>
      <t>REG PRE-SCHOOL 660+</t>
    </r>
    <r>
      <rPr>
        <b/>
        <u val="single"/>
        <sz val="10"/>
        <rFont val="Courier New"/>
        <family val="3"/>
      </rPr>
      <t>*</t>
    </r>
  </si>
  <si>
    <t>OTHER (DESCRIBE):</t>
  </si>
  <si>
    <t xml:space="preserve">              </t>
  </si>
  <si>
    <t xml:space="preserve">                     </t>
  </si>
  <si>
    <t xml:space="preserve">                          CHECK IF APPLICABLE:</t>
  </si>
  <si>
    <t xml:space="preserve">  If the above ratio of architectural area to scheduled area for this building is greater </t>
  </si>
  <si>
    <t xml:space="preserve">  than 1.58, justification for excess architectural area must be provided.  Check the </t>
  </si>
  <si>
    <t>LARGER THAN NORMAL STORAGE AREAS</t>
  </si>
  <si>
    <t>LARGER THAN NORMAL LOBBIES AND</t>
  </si>
  <si>
    <t xml:space="preserve">  ENTRANCE AREAS</t>
  </si>
  <si>
    <t>LARGER THAN NORMAL SCHEDULED AREAS REQUIRED TO ACCOMMODATE EDUCATIONAL</t>
  </si>
  <si>
    <t xml:space="preserve">  PROGRAMS AND COMMUNITY NEEDS</t>
  </si>
  <si>
    <t>LARGER THAN NORMAL SCHEDULED AREAS DUE TO EXISTING BUILDING CONDITIONS</t>
  </si>
  <si>
    <t>RELATIVELY LOW ENROLLMENT TO CAPACITY ADJUSTMENT FACTOR (A10, Line F)</t>
  </si>
  <si>
    <t>LARGER THAN NORMAL STAIRWAYS</t>
  </si>
  <si>
    <t>EXPAND PROGRAMS OR COURSE OFFERINGS</t>
  </si>
  <si>
    <t>PROVIDE SPACE FOR USE BY COMMUNITY GROUPS OR SERVICE AGENCIES</t>
  </si>
  <si>
    <t>REDUCE CLASS SIZE</t>
  </si>
  <si>
    <t>CLOSE SCHOOL(S)</t>
  </si>
  <si>
    <t xml:space="preserve">OTHER (DESCRIBE): </t>
  </si>
  <si>
    <t xml:space="preserve">  following if applicable:</t>
  </si>
  <si>
    <t>A02-A03</t>
  </si>
  <si>
    <t>PROJECT DESCRIPTION (Page 1 of 2)</t>
  </si>
  <si>
    <t>PROJECT DESCRIPTION (Page 2 of 2)</t>
  </si>
  <si>
    <t>SCIENCE CLSRM 660+ SQ FT</t>
  </si>
  <si>
    <t>DRIVER'S ED 660+ SQ FT</t>
  </si>
  <si>
    <t>Highest Projected Enrollment (highest of A3, B or C)</t>
  </si>
  <si>
    <t>SMALL GROUP &lt;850 SQ FT</t>
  </si>
  <si>
    <t>LARGE GROUP INS 850+ SQ FT</t>
  </si>
  <si>
    <r>
      <t>indicate</t>
    </r>
    <r>
      <rPr>
        <sz val="8"/>
        <rFont val="Courier New"/>
        <family val="3"/>
      </rPr>
      <t xml:space="preserve"> </t>
    </r>
    <r>
      <rPr>
        <u val="single"/>
        <sz val="8"/>
        <rFont val="Courier New"/>
        <family val="3"/>
      </rPr>
      <t>prospective</t>
    </r>
    <r>
      <rPr>
        <sz val="8"/>
        <rFont val="Courier New"/>
        <family val="3"/>
      </rPr>
      <t xml:space="preserve"> </t>
    </r>
    <r>
      <rPr>
        <u val="single"/>
        <sz val="8"/>
        <rFont val="Courier New"/>
        <family val="3"/>
      </rPr>
      <t>employment</t>
    </r>
    <r>
      <rPr>
        <sz val="8"/>
        <rFont val="Courier New"/>
        <family val="3"/>
      </rPr>
      <t xml:space="preserve"> </t>
    </r>
    <r>
      <rPr>
        <u val="single"/>
        <sz val="8"/>
        <rFont val="Courier New"/>
        <family val="3"/>
      </rPr>
      <t>date</t>
    </r>
    <r>
      <rPr>
        <sz val="8"/>
        <rFont val="Courier New"/>
        <family val="3"/>
      </rPr>
      <t>.  Attach additional sheets if necessary.</t>
    </r>
  </si>
  <si>
    <r>
      <t xml:space="preserve">position for each staff member who will be working in this office space.  </t>
    </r>
    <r>
      <rPr>
        <u val="single"/>
        <sz val="8"/>
        <rFont val="Courier New"/>
        <family val="3"/>
      </rPr>
      <t>For</t>
    </r>
    <r>
      <rPr>
        <sz val="8"/>
        <rFont val="Courier New"/>
        <family val="3"/>
      </rPr>
      <t xml:space="preserve"> </t>
    </r>
    <r>
      <rPr>
        <u val="single"/>
        <sz val="8"/>
        <rFont val="Courier New"/>
        <family val="3"/>
      </rPr>
      <t>vacant</t>
    </r>
    <r>
      <rPr>
        <sz val="8"/>
        <rFont val="Courier New"/>
        <family val="3"/>
      </rPr>
      <t xml:space="preserve"> </t>
    </r>
    <r>
      <rPr>
        <u val="single"/>
        <sz val="8"/>
        <rFont val="Courier New"/>
        <family val="3"/>
      </rPr>
      <t>or</t>
    </r>
    <r>
      <rPr>
        <sz val="8"/>
        <rFont val="Courier New"/>
        <family val="3"/>
      </rPr>
      <t xml:space="preserve"> </t>
    </r>
    <r>
      <rPr>
        <u val="single"/>
        <sz val="8"/>
        <rFont val="Courier New"/>
        <family val="3"/>
      </rPr>
      <t>new</t>
    </r>
    <r>
      <rPr>
        <sz val="8"/>
        <rFont val="Courier New"/>
        <family val="3"/>
      </rPr>
      <t xml:space="preserve"> </t>
    </r>
    <r>
      <rPr>
        <u val="single"/>
        <sz val="8"/>
        <rFont val="Courier New"/>
        <family val="3"/>
      </rPr>
      <t>positions,</t>
    </r>
  </si>
  <si>
    <r>
      <t xml:space="preserve">POSITION </t>
    </r>
    <r>
      <rPr>
        <sz val="10"/>
        <rFont val="Courier New"/>
        <family val="3"/>
      </rPr>
      <t>(If vacant or new,</t>
    </r>
  </si>
  <si>
    <t xml:space="preserve">  indicate date to be filled)</t>
  </si>
  <si>
    <t>If the Adjusted Estimated Alteration Costs (line C) are less than line G, provide information justifying a</t>
  </si>
  <si>
    <t>variance from this Departmental requirement.  The justification must include an explanation as to why this</t>
  </si>
  <si>
    <t>is the best option for the district.  Please note that based on the provisions of Basic Education Circular</t>
  </si>
  <si>
    <t xml:space="preserve">Costs for this project fall below 20% of the replacement value at the time this project is bid, the alteration </t>
  </si>
  <si>
    <t>work will be non-reimbursable.  If the project is not voided and the District still receives reimbursement</t>
  </si>
  <si>
    <t>for any additions, the project building will not be eligible for reimbursement for alterations for the next</t>
  </si>
  <si>
    <t>20 years unless a request for a variance is approved by the Department.</t>
  </si>
  <si>
    <t>standards related to the use of wood in this building (BEC 24 P.S. § 7-733).</t>
  </si>
  <si>
    <t xml:space="preserve">Is total demolition of an entire existing structure part of this project?  </t>
  </si>
  <si>
    <t xml:space="preserve">Will this project involve the demolition of historically significant structures, </t>
  </si>
  <si>
    <t>If Yes, please describe.</t>
  </si>
  <si>
    <t>including but not limited to school buildings or private residences?</t>
  </si>
  <si>
    <t>Describe the existing site topography and any planned changes.</t>
  </si>
  <si>
    <t>Describe existing community use of the site and any planned changes.</t>
  </si>
  <si>
    <t>Describe existing conditions on or near the site that could affect health and safety.</t>
  </si>
  <si>
    <t>Describe existing access to public roads and any planned changes.</t>
  </si>
  <si>
    <t>Is there any building/structure/site condition/site feature that is more</t>
  </si>
  <si>
    <t>than 50 years old on this site?  If yes, please describe.</t>
  </si>
  <si>
    <t>OFFER FULL-TIME KINDERGARTEN OR PRE-SCHOOL</t>
  </si>
  <si>
    <t xml:space="preserve">  (See instructions for further direction)</t>
  </si>
  <si>
    <t>TECH ED &lt;1800 SQ FT</t>
  </si>
  <si>
    <t>SINGLE-LOADED CORRIDORS</t>
  </si>
  <si>
    <t>(FTE)</t>
  </si>
  <si>
    <t>(A19, VOC FTE)</t>
  </si>
  <si>
    <t>J. VOCATIONAL</t>
  </si>
  <si>
    <t xml:space="preserve">  with Calculated Area Noted Therein and Perimeter of Each</t>
  </si>
  <si>
    <t xml:space="preserve">  Scheduled Area Clearly Marked in a Contrasting Color</t>
  </si>
  <si>
    <t>Separate Floor Plan Identifying Spaces Listed on Room Schedule</t>
  </si>
  <si>
    <t>The architect's e-mail address is:</t>
  </si>
  <si>
    <t>Indicate the reasons justifying the planned project (check the following if applicable):</t>
  </si>
  <si>
    <t>Enrollment</t>
  </si>
  <si>
    <t>Educational</t>
  </si>
  <si>
    <t>Programming</t>
  </si>
  <si>
    <t>Health and</t>
  </si>
  <si>
    <t>Safety</t>
  </si>
  <si>
    <t>Issues</t>
  </si>
  <si>
    <t>Building and/or</t>
  </si>
  <si>
    <t>Site Accessibility</t>
  </si>
  <si>
    <t>Structural</t>
  </si>
  <si>
    <t>and/or Roof</t>
  </si>
  <si>
    <t>HVAC, Electrical</t>
  </si>
  <si>
    <t>and/or Plumbing</t>
  </si>
  <si>
    <t>implemented as a result of this construction project.</t>
  </si>
  <si>
    <t>Briefly describe any educational, operational and administrative changes that will be</t>
  </si>
  <si>
    <t>Is the acreage to be acquired currently in agricultural use?</t>
  </si>
  <si>
    <t>Is there an adopted municipal comprehensive land use plan, as per the</t>
  </si>
  <si>
    <t>Is there an adopted multi-municipal or multi-county comprehensive</t>
  </si>
  <si>
    <t>Is there an adopted county comprehensive land use plan?</t>
  </si>
  <si>
    <t>Is there an adopted county or municipal zoning ordinance or a</t>
  </si>
  <si>
    <t>joint municipal zoning ordinance?</t>
  </si>
  <si>
    <t>Is the proposed project consistent with these comprehensive</t>
  </si>
  <si>
    <t>plans and/or zoning ordinances?</t>
  </si>
  <si>
    <t xml:space="preserve">Are changes to existing playgrounds, athletic fields, driveways, </t>
  </si>
  <si>
    <t>SITE DEVELOPMENT</t>
  </si>
  <si>
    <t>ASBESTOS ABATEMENT</t>
  </si>
  <si>
    <t>Is asbestos abatement part of this project?  If yes, report</t>
  </si>
  <si>
    <t>these costs including EPA-certified project designer fees).</t>
  </si>
  <si>
    <t>If yes, report these costs including architect fees.</t>
  </si>
  <si>
    <t>ROOF REPLACEMENT</t>
  </si>
  <si>
    <t>Is roof replacement part of this project?  If yes, report</t>
  </si>
  <si>
    <t>these costs including architect fees.</t>
  </si>
  <si>
    <t>Page Not Used</t>
  </si>
  <si>
    <t>MS/SEC UTILIZATION (BLDG TOTAL X .9)</t>
  </si>
  <si>
    <t>Current Elementary/Secondary Public Enrollment For October</t>
  </si>
  <si>
    <t xml:space="preserve"> (ESPE web-based data collection system)</t>
  </si>
  <si>
    <t>ROOF REPLACEMENT AND REPAIR, ASBESTOS</t>
  </si>
  <si>
    <t>ABATEMENT, OWNER'S CONTROLLED INSURANCE</t>
  </si>
  <si>
    <t>PROGRAM AND BUILDER'S RISK INSURANCE)</t>
  </si>
  <si>
    <t xml:space="preserve">Is total demolition of the entire existing building part of </t>
  </si>
  <si>
    <t>this project?  If yes, report these costs (including asbestos</t>
  </si>
  <si>
    <t>removal, architect's fees, OCIP and other related costs)</t>
  </si>
  <si>
    <t>instructions.  Verification that the requirements will be met must be submitted with Part A.</t>
  </si>
  <si>
    <r>
      <t>*</t>
    </r>
    <r>
      <rPr>
        <b/>
        <sz val="8"/>
        <rFont val="Courier New"/>
        <family val="3"/>
      </rPr>
      <t xml:space="preserve"> Regular and Special Education Pre-School rooms must meet the requirements addressed in the Part A</t>
    </r>
  </si>
  <si>
    <t>FINANCING COSTS (INCLUDING UNDERWRITER'S FEE, LEGAL FEES,</t>
  </si>
  <si>
    <t xml:space="preserve">*If this project's Highest Projected Enrollment (line D) is based on </t>
  </si>
  <si>
    <t xml:space="preserve"> district-generated enrollment projections (line C), provide the</t>
  </si>
  <si>
    <t xml:space="preserve"> projections and supporting documentation.</t>
  </si>
  <si>
    <t>Reimbursement Criteria,".  At least two copies of the study will be available for</t>
  </si>
  <si>
    <t>public inspection throughout the PlanCon process for this project at</t>
  </si>
  <si>
    <t>The following information summarizes the nature and contents of the study.</t>
  </si>
  <si>
    <t>PLANCON-A23</t>
  </si>
  <si>
    <t>DISTRICT/CTC:</t>
  </si>
  <si>
    <t>A23</t>
  </si>
  <si>
    <t>District-Wide Facility Study Certification</t>
  </si>
  <si>
    <t>Project Description</t>
  </si>
  <si>
    <t>District/CTC:</t>
  </si>
  <si>
    <t>wood framing (interior or exterior framing that is wholly or partially of wood), provide a</t>
  </si>
  <si>
    <t>description of the construction plans and methods designed to meet health and safety</t>
  </si>
  <si>
    <t>If a project involves the renovation of a structure of more than one story which has</t>
  </si>
  <si>
    <t>Growth</t>
  </si>
  <si>
    <t>CONSTRUCTION AND/OR
RENOVATION DATES (BID OPENING DATES)</t>
  </si>
  <si>
    <t>GYM 6500+ SQ FT</t>
  </si>
  <si>
    <r>
      <t>SP ED PRE-SCHOOL 660+</t>
    </r>
    <r>
      <rPr>
        <b/>
        <sz val="9"/>
        <rFont val="Courier New"/>
        <family val="3"/>
      </rPr>
      <t>*</t>
    </r>
  </si>
  <si>
    <t>NATATORIUM *</t>
  </si>
  <si>
    <t>* REFER TO THE PART A INSTRUCTIONS TO DETERMINE IF CAPACITY SHOULD BE ASSIGNED.</t>
  </si>
  <si>
    <t>The district/CTC administrator to be contacted about Part A is:</t>
  </si>
  <si>
    <t>The SD/CTC administrator's e-mail address is:</t>
  </si>
  <si>
    <t>proposed project is in conformance with the district/CTC's Strategic Plan and its</t>
  </si>
  <si>
    <t>District/CTC Address</t>
  </si>
  <si>
    <t xml:space="preserve">The district/CTC's representative(s) at the Part B, Schematic Review, conference(s) </t>
  </si>
  <si>
    <t>District/CTC Administrator's Name and Position</t>
  </si>
  <si>
    <t>NAME OF BUILDING OR SITE
(INCLUDING DAO AND VACANT LAND)
OWNED BY SCHOOL DISTRICT/CTC</t>
  </si>
  <si>
    <t>District/AVTS:</t>
  </si>
  <si>
    <t>COMPARATIVE DESIGN ANALYSIS ADJUSTMENT -</t>
  </si>
  <si>
    <t>DIFFERENCE AS PERCENT OF RECOMMENDED SCHEDULED AREA</t>
  </si>
  <si>
    <t>II.</t>
  </si>
  <si>
    <t>MINIMUM VARIANCE (A20)</t>
  </si>
  <si>
    <t>III.</t>
  </si>
  <si>
    <t>A. ADJUSTED ELEMENTARY FTE (A19, ADJ ELEM)</t>
  </si>
  <si>
    <t xml:space="preserve">    (A19, ADJ MS/SEC)</t>
  </si>
  <si>
    <t xml:space="preserve">    (B-3 times B-4; round</t>
  </si>
  <si>
    <t xml:space="preserve">      to whole number)</t>
  </si>
  <si>
    <t>C-1. Total Elementary FTE (A plus B-5)</t>
  </si>
  <si>
    <t xml:space="preserve">  2. Elementary FTE Reduction </t>
  </si>
  <si>
    <t xml:space="preserve">  3. Total Elementary FTE based on </t>
  </si>
  <si>
    <t xml:space="preserve">  Comparative Design Analysis</t>
  </si>
  <si>
    <t xml:space="preserve">  4. Rated Pupil Capacity Factor</t>
  </si>
  <si>
    <t xml:space="preserve">  5. Elementary Rated Pupil Capacity</t>
  </si>
  <si>
    <t xml:space="preserve">  (C-3 times C-4)</t>
  </si>
  <si>
    <t>E. LESS: MS Elementary FTE (B-5)</t>
  </si>
  <si>
    <t>F-1. TOTAL MIDDLE/SECONDARY FTE (D minus E)</t>
  </si>
  <si>
    <t xml:space="preserve">  2. Middle/Secondary FTE Reduction </t>
  </si>
  <si>
    <t xml:space="preserve">  3. Total Middle/Secondary FTE based on </t>
  </si>
  <si>
    <t xml:space="preserve">  5. Middle/Secondary Rated Pupil Capacity</t>
  </si>
  <si>
    <t>(F-3 times F-4)</t>
  </si>
  <si>
    <t>G-1. NATATORIUM FTE (A19, NAT)</t>
  </si>
  <si>
    <t xml:space="preserve">  2. Natatorium Rated Pupil Capacity</t>
  </si>
  <si>
    <t xml:space="preserve"> (G-1 times 1.11)</t>
  </si>
  <si>
    <t xml:space="preserve">H-1. CENTRAL DISTRICT ADMIN OFFICE FTE </t>
  </si>
  <si>
    <t xml:space="preserve"> (A19, DAO)</t>
  </si>
  <si>
    <t xml:space="preserve">  2. DAO Rated Pupil Capacity</t>
  </si>
  <si>
    <t xml:space="preserve"> (H-1 times 1.11)</t>
  </si>
  <si>
    <t>I. TOTAL SECONDARY (F-5 plus G-2 and H-2)</t>
  </si>
  <si>
    <r>
      <t xml:space="preserve">(Use this section for schools with both elementary </t>
    </r>
    <r>
      <rPr>
        <u val="single"/>
        <sz val="8"/>
        <rFont val="Courier New"/>
        <family val="3"/>
      </rPr>
      <t>and</t>
    </r>
  </si>
  <si>
    <t>DIFFERENCE</t>
  </si>
  <si>
    <t>(if III &lt; 0%, III times C-1; else 0)</t>
  </si>
  <si>
    <t>(if III &lt; 0%, III times F-1; else 0)</t>
  </si>
  <si>
    <t>(mm/dd/yyyy)</t>
  </si>
  <si>
    <t>REVISED JULY 1, 2010</t>
  </si>
  <si>
    <t>FORM EXPIRES 6-30-12</t>
  </si>
  <si>
    <t xml:space="preserve">1. An overview of the school district that considers such factors as </t>
  </si>
  <si>
    <t xml:space="preserve">       state or geographic region</t>
  </si>
  <si>
    <t xml:space="preserve">     - a map of the school district showing the general location </t>
  </si>
  <si>
    <t xml:space="preserve">       geographically separate population centers, that will have </t>
  </si>
  <si>
    <t xml:space="preserve">2. An overview of the school district's educational program.  The </t>
  </si>
  <si>
    <t xml:space="preserve">       an impact on facilities</t>
  </si>
  <si>
    <t xml:space="preserve">     - instructional practices or planned curriculums by grade </t>
  </si>
  <si>
    <t xml:space="preserve">       structure (elementary, middle, secondary, etc.)</t>
  </si>
  <si>
    <t xml:space="preserve">     - special facility needs, if applicable, needed to support</t>
  </si>
  <si>
    <t xml:space="preserve">       planned curriculums</t>
  </si>
  <si>
    <t xml:space="preserve">     - the likely enrollment for each grade structure ten years </t>
  </si>
  <si>
    <t xml:space="preserve">       into the future</t>
  </si>
  <si>
    <t xml:space="preserve">     - a discussion of the reliability of the enrollment projections</t>
  </si>
  <si>
    <t>3. An analysis of projected enrollment.  The analysis must include:</t>
  </si>
  <si>
    <r>
      <t xml:space="preserve">   overview must address for </t>
    </r>
    <r>
      <rPr>
        <u val="single"/>
        <sz val="10"/>
        <rFont val="Courier New"/>
        <family val="3"/>
      </rPr>
      <t>all grades (K-12)</t>
    </r>
    <r>
      <rPr>
        <sz val="10"/>
        <rFont val="Courier New"/>
        <family val="3"/>
      </rPr>
      <t>:</t>
    </r>
  </si>
  <si>
    <t xml:space="preserve">   geography, population, wealth.  The overview must include:</t>
  </si>
  <si>
    <t xml:space="preserve">4. An analysis of each building's capacity as it relates to the </t>
  </si>
  <si>
    <t xml:space="preserve">   educational program.  The analysis must address: </t>
  </si>
  <si>
    <t xml:space="preserve">     - how many students a building can house</t>
  </si>
  <si>
    <t xml:space="preserve">     - the types of educational spaces required by the educational</t>
  </si>
  <si>
    <t xml:space="preserve">       program descrbed above</t>
  </si>
  <si>
    <t xml:space="preserve">     - length of the school day and number of classes per day, if applicable</t>
  </si>
  <si>
    <t xml:space="preserve">     - size of particular rooms and adequacy of those rooms, if applicable</t>
  </si>
  <si>
    <t xml:space="preserve"> STUDY PAGE(S)</t>
  </si>
  <si>
    <r>
      <t xml:space="preserve">The district-wide facility study must have been completed </t>
    </r>
    <r>
      <rPr>
        <b/>
        <u val="single"/>
        <sz val="10"/>
        <rFont val="Courier New"/>
        <family val="3"/>
      </rPr>
      <t>within</t>
    </r>
    <r>
      <rPr>
        <b/>
        <sz val="10"/>
        <rFont val="Courier New"/>
        <family val="3"/>
      </rPr>
      <t xml:space="preserve"> the preceding</t>
    </r>
  </si>
  <si>
    <t xml:space="preserve">The completion date of the district-wide facility study is: </t>
  </si>
  <si>
    <r>
      <t xml:space="preserve">5. An analysis of </t>
    </r>
    <r>
      <rPr>
        <u val="single"/>
        <sz val="10"/>
        <rFont val="Courier New"/>
        <family val="3"/>
      </rPr>
      <t>each</t>
    </r>
    <r>
      <rPr>
        <sz val="10"/>
        <rFont val="Courier New"/>
        <family val="3"/>
      </rPr>
      <t xml:space="preserve"> building’s condition.  The analysis must address:</t>
    </r>
  </si>
  <si>
    <t xml:space="preserve">     - the building’s physical condition</t>
  </si>
  <si>
    <t xml:space="preserve">     - the projected useful life of each building's major </t>
  </si>
  <si>
    <t xml:space="preserve">       components (electrical, HVAC, plumbing, etc.)</t>
  </si>
  <si>
    <t xml:space="preserve">     - code violations</t>
  </si>
  <si>
    <t xml:space="preserve">     - universal accessibility</t>
  </si>
  <si>
    <r>
      <t xml:space="preserve">     - the cost to upgrade </t>
    </r>
    <r>
      <rPr>
        <u val="single"/>
        <sz val="10"/>
        <rFont val="Courier New"/>
        <family val="3"/>
      </rPr>
      <t>each</t>
    </r>
    <r>
      <rPr>
        <sz val="10"/>
        <rFont val="Courier New"/>
        <family val="3"/>
      </rPr>
      <t xml:space="preserve"> building to current standards</t>
    </r>
  </si>
  <si>
    <t>7. Documentation regarding the author's credentials including</t>
  </si>
  <si>
    <t xml:space="preserve">   education, registration or licensure and experience for</t>
  </si>
  <si>
    <t xml:space="preserve">   each author</t>
  </si>
  <si>
    <t>6. An analysis of construction options.  The analysis must address:</t>
  </si>
  <si>
    <t xml:space="preserve">     - the alternatives available to the district based on the above analysis</t>
  </si>
  <si>
    <t xml:space="preserve">     - cost estimates for each alternative</t>
  </si>
  <si>
    <t xml:space="preserve">     - the pros and cons for each alternative</t>
  </si>
  <si>
    <t xml:space="preserve">     - a summary page depicting options and costs</t>
  </si>
  <si>
    <t xml:space="preserve">     - information on any distinguishing characteristics, such as </t>
  </si>
  <si>
    <t xml:space="preserve">     - population and wealth statistics</t>
  </si>
  <si>
    <r>
      <t xml:space="preserve">CONVERSION /
DISPOSITION
AND </t>
    </r>
    <r>
      <rPr>
        <u val="single"/>
        <sz val="7"/>
        <rFont val="Courier New"/>
        <family val="3"/>
      </rPr>
      <t>PLANNED</t>
    </r>
    <r>
      <rPr>
        <sz val="7"/>
        <rFont val="Courier New"/>
        <family val="3"/>
      </rPr>
      <t xml:space="preserve">
</t>
    </r>
    <r>
      <rPr>
        <u val="single"/>
        <sz val="7"/>
        <rFont val="Courier New"/>
        <family val="3"/>
      </rPr>
      <t>COMPLETION DATE</t>
    </r>
    <r>
      <rPr>
        <sz val="7"/>
        <rFont val="Courier New"/>
        <family val="3"/>
      </rPr>
      <t xml:space="preserve">
BASED ON 
OPTION CHOSEN</t>
    </r>
  </si>
  <si>
    <t>AND THE SCHOOL DISTRICT EXPERIENCES EXCESS OR INSUFFICIENT CAPACITY</t>
  </si>
  <si>
    <r>
      <t xml:space="preserve"> (A2 times 1.10 For Districts With Total Enrollment &gt; 1500 </t>
    </r>
    <r>
      <rPr>
        <u val="single"/>
        <sz val="10"/>
        <rFont val="Courier New"/>
        <family val="3"/>
      </rPr>
      <t>or</t>
    </r>
  </si>
  <si>
    <t>IA/SHOP &lt;1800 SQ FT</t>
  </si>
  <si>
    <t>(B1 times B2)</t>
  </si>
  <si>
    <t>(A minus B3)</t>
  </si>
  <si>
    <t>(C divided by B3 times 100)</t>
  </si>
  <si>
    <t>Planned Scheduled Area (E3 divided by F)</t>
  </si>
  <si>
    <t xml:space="preserve">     - a map showing the general location of the school district in the</t>
  </si>
  <si>
    <t xml:space="preserve">       of all existing buildings and owned sites in the school district</t>
  </si>
  <si>
    <t>AUX GYM 2500 SQ FT</t>
  </si>
  <si>
    <t xml:space="preserve">  A2 times 1.15 For Districts With Total Enrollment =&lt; 1500)</t>
  </si>
  <si>
    <t>UNIT FTE CAP</t>
  </si>
  <si>
    <t>TOTAL   FTE CAP</t>
  </si>
  <si>
    <t>TOTAL    FTE CAP</t>
  </si>
  <si>
    <t>TOTAL
FTE CAP</t>
  </si>
  <si>
    <t>CAP</t>
  </si>
  <si>
    <t>UNIT  FTE CAP</t>
  </si>
  <si>
    <t>SCIENCE LAB 660+ SQ FT</t>
  </si>
  <si>
    <t>PLANETARIUM W/CLSRM 660+ SQ FT</t>
  </si>
  <si>
    <t>ALTERNATIVE ED ROOM 660+ SQ FT</t>
  </si>
  <si>
    <t>BUSINESS CLSRM 660+ SQ FT</t>
  </si>
  <si>
    <t>BUSINESS LAB 660+ SQ FT</t>
  </si>
  <si>
    <t>COMPUTER LAB 660+ SQ FT</t>
  </si>
  <si>
    <t>TV INSTRUCTIONAL STUDIO 660+ SQ FT</t>
  </si>
  <si>
    <t>ART CLASSROOM 660+ SQ FT</t>
  </si>
  <si>
    <t>MUSIC CLASSROOM 660+ SQ FT</t>
  </si>
  <si>
    <t>BAND ROOM 660+ SQ FT</t>
  </si>
  <si>
    <t>ORCHESTRA ROOM 660+ SQ FT</t>
  </si>
  <si>
    <t>CHORAL ROOM 660+ SQ FT</t>
  </si>
  <si>
    <t>FAMILY/CONSMR SCIENCE 660+ SQ FT</t>
  </si>
  <si>
    <t>VO AG SHOP W/CLSRM 660+ SQ FT</t>
  </si>
  <si>
    <t>project information for school construction projects involving the</t>
  </si>
  <si>
    <t>construction of a new building or a substantial addition to an existing</t>
  </si>
  <si>
    <t xml:space="preserve">must be submitted to the Department of Education for review and approval </t>
  </si>
  <si>
    <t>for this project.</t>
  </si>
  <si>
    <t xml:space="preserve">prior to advertising for the hearing as well as prior to their publication  </t>
  </si>
  <si>
    <r>
      <t>and public distribution</t>
    </r>
    <r>
      <rPr>
        <sz val="10"/>
        <rFont val="Courier New"/>
        <family val="3"/>
      </rPr>
      <t xml:space="preserve"> to ensure that all Act 34 requirements will be met  </t>
    </r>
  </si>
  <si>
    <t>PDE
USE</t>
  </si>
  <si>
    <t>TOTAL FTE CAP</t>
  </si>
  <si>
    <t>UNIT
FTE
CAP</t>
  </si>
  <si>
    <t xml:space="preserve"> PDE-320/286 
 APPROVAL</t>
  </si>
  <si>
    <t xml:space="preserve">  CRR
 APPROVAL</t>
  </si>
  <si>
    <t>ONLY COMPLETE THIS SECTION IF A20, LINE D IS GREATER THAN -10%</t>
  </si>
  <si>
    <t xml:space="preserve">  (only enter A20, line D if value is greater than -10%)</t>
  </si>
  <si>
    <t>two years of the Department's receipt of the Part A submittal for this project building.</t>
  </si>
  <si>
    <t xml:space="preserve">     - grade alignments</t>
  </si>
  <si>
    <t xml:space="preserve">     - Energy Portfolio Surveys (See Attachment C in Part A Instructions.)</t>
  </si>
  <si>
    <t>Indicate the current Portfolio Manager Score (1 - 100), predicted Target Finder Score (1 - 100) and EUI</t>
  </si>
  <si>
    <t>(Energy Utilization Index) in thousands of British Thermal Units per Square Foot (kbtu/sf) for the project building:</t>
  </si>
  <si>
    <t>Portfolio Manager Score</t>
  </si>
  <si>
    <t>Target Finder</t>
  </si>
  <si>
    <t>Site EUI</t>
  </si>
  <si>
    <t>Source EUI</t>
  </si>
  <si>
    <t>16.</t>
  </si>
  <si>
    <t>land use plan?</t>
  </si>
  <si>
    <t>Pennsylvania Municipalities Planning Code?</t>
  </si>
  <si>
    <t>sidewalks or other existing site improvements part of this project?</t>
  </si>
  <si>
    <t>TOTAL
FTE
CAP</t>
  </si>
  <si>
    <t>UNIT
FTE CAP</t>
  </si>
  <si>
    <t>TOTAL
FTE 
CAP</t>
  </si>
  <si>
    <t>NUMBER
 OF 
UNITS</t>
  </si>
  <si>
    <t xml:space="preserve">  (See instructions for further direction.)</t>
  </si>
  <si>
    <t>PLANETARIUM CLSRM 660+ SQ FT</t>
  </si>
  <si>
    <t>If this project building includes office space for central district administration, provide the</t>
  </si>
  <si>
    <r>
      <t xml:space="preserve">DETAILED STRUCTURE COSTS </t>
    </r>
    <r>
      <rPr>
        <sz val="10"/>
        <rFont val="Courier New"/>
        <family val="3"/>
      </rPr>
      <t>(Breakout costs for Line A. "Existing".)</t>
    </r>
  </si>
  <si>
    <t xml:space="preserve">If Line D is greater than minus 10%, refer to instructions for the Comparative </t>
  </si>
  <si>
    <t>.</t>
  </si>
  <si>
    <t>plus 10%, justification for the excess scheduled area must be provided.</t>
  </si>
  <si>
    <t xml:space="preserve">    </t>
  </si>
  <si>
    <t>Check the following if applicable:</t>
  </si>
  <si>
    <t xml:space="preserve">Design Analysis Adjustment calculation on A22 form.  If Line D is greater than </t>
  </si>
  <si>
    <t>Bureau of Career and Technical Education PDE-320 form</t>
  </si>
  <si>
    <t>(BEC) 24 P.S. § 7-733, "School Construction Reimbursement Criteria," if the Adjusted Estimated Alteration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</si>
</sst>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d\,\ yyyy"/>
    <numFmt numFmtId="165" formatCode="0.0000"/>
    <numFmt numFmtId="166" formatCode="mmm\-yyyy"/>
    <numFmt numFmtId="167" formatCode="mmmm\ \ yyyy"/>
    <numFmt numFmtId="168" formatCode="mmm\ \ yyyy"/>
    <numFmt numFmtId="169" formatCode="0.000"/>
    <numFmt numFmtId="170" formatCode="#,##0.0_);[Red]\(#,##0.0\)"/>
    <numFmt numFmtId="171" formatCode="#,##0.000_);[Red]\(#,##0.000\)"/>
    <numFmt numFmtId="172" formatCode="#,##0.0000_);[Red]\(#,##0.0000\)"/>
    <numFmt numFmtId="173" formatCode="#,##0.0_);[Cyan]\(#,##0.0\)"/>
    <numFmt numFmtId="174" formatCode="0.0"/>
    <numFmt numFmtId="175" formatCode="yyyy"/>
    <numFmt numFmtId="176" formatCode="mm/yy"/>
    <numFmt numFmtId="177" formatCode=".0"/>
    <numFmt numFmtId="178" formatCode="mm/dd/yy"/>
    <numFmt numFmtId="179" formatCode=".0000"/>
    <numFmt numFmtId="180" formatCode="_(* #,##0.0_);_(* \(#,##0.0\);_(* &quot;-&quot;??_);_(@_)"/>
    <numFmt numFmtId="181" formatCode="_(* #,##0_);_(* \(#,##0\);_(* &quot;-&quot;??_);_(@_)"/>
    <numFmt numFmtId="182" formatCode=".00"/>
    <numFmt numFmtId="183" formatCode="mmmm\-yy"/>
    <numFmt numFmtId="184" formatCode="mmm\ d\,\ yyyy"/>
    <numFmt numFmtId="185" formatCode="mmmm\ d\,\ yyyy"/>
    <numFmt numFmtId="186" formatCode="0.0%"/>
    <numFmt numFmtId="187" formatCode="mmm/d/yyyy"/>
    <numFmt numFmtId="188" formatCode="mmm\.\ d\,\ yyyy"/>
    <numFmt numFmtId="189" formatCode="00.00%"/>
    <numFmt numFmtId="190" formatCode="mm\ \-\ yy"/>
    <numFmt numFmtId="191" formatCode="00.0"/>
    <numFmt numFmtId="192" formatCode="00.00"/>
    <numFmt numFmtId="193" formatCode="00.\400%"/>
    <numFmt numFmtId="194" formatCode="00.0%"/>
    <numFmt numFmtId="195" formatCode="000.00"/>
    <numFmt numFmtId="196" formatCode="mmmm/d\,/yyyy"/>
    <numFmt numFmtId="197" formatCode="00%"/>
    <numFmt numFmtId="198" formatCode="#0.0"/>
    <numFmt numFmtId="199" formatCode="mm/yyyy"/>
    <numFmt numFmtId="200" formatCode="0."/>
    <numFmt numFmtId="201" formatCode="[$-409]dddd\,\ mmmm\ dd\,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Helv"/>
      <family val="0"/>
    </font>
    <font>
      <sz val="10"/>
      <name val="Courier New"/>
      <family val="0"/>
    </font>
    <font>
      <sz val="6"/>
      <name val="MS Sans Serif"/>
      <family val="0"/>
    </font>
    <font>
      <sz val="6"/>
      <name val="Helv"/>
      <family val="0"/>
    </font>
    <font>
      <sz val="10"/>
      <name val="Arial"/>
      <family val="0"/>
    </font>
    <font>
      <sz val="10"/>
      <name val="Courier"/>
      <family val="0"/>
    </font>
    <font>
      <sz val="10"/>
      <name val="Helv"/>
      <family val="0"/>
    </font>
    <font>
      <sz val="9"/>
      <name val="MS Sans Serif"/>
      <family val="0"/>
    </font>
    <font>
      <sz val="7"/>
      <name val="Helv"/>
      <family val="0"/>
    </font>
    <font>
      <b/>
      <sz val="10"/>
      <name val="Arial"/>
      <family val="0"/>
    </font>
    <font>
      <sz val="9"/>
      <name val="Arial"/>
      <family val="2"/>
    </font>
    <font>
      <sz val="12"/>
      <name val="Courier New"/>
      <family val="3"/>
    </font>
    <font>
      <u val="single"/>
      <sz val="10"/>
      <name val="Courier New"/>
      <family val="3"/>
    </font>
    <font>
      <sz val="9"/>
      <name val="Courier"/>
      <family val="0"/>
    </font>
    <font>
      <sz val="9"/>
      <name val="Courier New"/>
      <family val="0"/>
    </font>
    <font>
      <b/>
      <sz val="8"/>
      <name val="Courier New"/>
      <family val="3"/>
    </font>
    <font>
      <b/>
      <u val="single"/>
      <sz val="8"/>
      <name val="Courier New"/>
      <family val="3"/>
    </font>
    <font>
      <sz val="9"/>
      <name val="Helv"/>
      <family val="2"/>
    </font>
    <font>
      <b/>
      <u val="single"/>
      <sz val="12"/>
      <name val="Courier New"/>
      <family val="3"/>
    </font>
    <font>
      <b/>
      <sz val="10"/>
      <color indexed="10"/>
      <name val="MS Sans Serif"/>
      <family val="0"/>
    </font>
    <font>
      <b/>
      <sz val="9"/>
      <name val="Helv"/>
      <family val="2"/>
    </font>
    <font>
      <b/>
      <sz val="10"/>
      <color indexed="10"/>
      <name val="Arial"/>
      <family val="2"/>
    </font>
    <font>
      <sz val="9"/>
      <color indexed="10"/>
      <name val="Courier New"/>
      <family val="3"/>
    </font>
    <font>
      <sz val="9"/>
      <color indexed="8"/>
      <name val="Courier New"/>
      <family val="3"/>
    </font>
    <font>
      <b/>
      <sz val="9"/>
      <name val="Courier New"/>
      <family val="3"/>
    </font>
    <font>
      <sz val="10"/>
      <color indexed="8"/>
      <name val="Courier New"/>
      <family val="3"/>
    </font>
    <font>
      <b/>
      <u val="single"/>
      <sz val="10"/>
      <name val="Courier New"/>
      <family val="3"/>
    </font>
    <font>
      <sz val="8"/>
      <name val="Courier New"/>
      <family val="3"/>
    </font>
    <font>
      <b/>
      <sz val="10"/>
      <name val="Courier New"/>
      <family val="3"/>
    </font>
    <font>
      <sz val="6"/>
      <name val="Courier New"/>
      <family val="3"/>
    </font>
    <font>
      <u val="single"/>
      <sz val="7"/>
      <name val="Courier New"/>
      <family val="3"/>
    </font>
    <font>
      <b/>
      <u val="single"/>
      <sz val="6"/>
      <name val="Courier New"/>
      <family val="3"/>
    </font>
    <font>
      <sz val="7"/>
      <name val="Courier New"/>
      <family val="3"/>
    </font>
    <font>
      <b/>
      <sz val="10"/>
      <color indexed="10"/>
      <name val="Courier New"/>
      <family val="3"/>
    </font>
    <font>
      <sz val="9.2"/>
      <name val="Courier New"/>
      <family val="3"/>
    </font>
    <font>
      <sz val="9.5"/>
      <name val="Courier New"/>
      <family val="3"/>
    </font>
    <font>
      <u val="single"/>
      <sz val="8"/>
      <name val="Courier New"/>
      <family val="3"/>
    </font>
    <font>
      <sz val="7"/>
      <name val="Arial"/>
      <family val="2"/>
    </font>
    <font>
      <b/>
      <sz val="8"/>
      <color indexed="10"/>
      <name val="Courier New"/>
      <family val="3"/>
    </font>
    <font>
      <sz val="8"/>
      <name val="Tahoma"/>
      <family val="0"/>
    </font>
    <font>
      <sz val="8"/>
      <name val="Arial"/>
      <family val="2"/>
    </font>
    <font>
      <b/>
      <sz val="9"/>
      <color indexed="10"/>
      <name val="Courier New"/>
      <family val="3"/>
    </font>
    <font>
      <sz val="9"/>
      <color indexed="8"/>
      <name val="Arial"/>
      <family val="2"/>
    </font>
    <font>
      <sz val="10"/>
      <color indexed="10"/>
      <name val="Arial"/>
      <family val="2"/>
    </font>
    <font>
      <u val="single"/>
      <sz val="10"/>
      <name val="MS Sans Serif"/>
      <family val="2"/>
    </font>
    <font>
      <b/>
      <sz val="8"/>
      <name val="Tahoma"/>
      <family val="0"/>
    </font>
    <font>
      <b/>
      <sz val="11"/>
      <color indexed="10"/>
      <name val="Courier New"/>
      <family val="3"/>
    </font>
    <font>
      <u val="single"/>
      <sz val="11.5"/>
      <color indexed="12"/>
      <name val="MS Sans Serif"/>
      <family val="0"/>
    </font>
    <font>
      <u val="single"/>
      <sz val="11.5"/>
      <color indexed="36"/>
      <name val="MS Sans Serif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0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 vertical="top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0" borderId="1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Continuous" vertical="top"/>
      <protection/>
    </xf>
    <xf numFmtId="0" fontId="7" fillId="0" borderId="1" xfId="0" applyFont="1" applyFill="1" applyBorder="1" applyAlignment="1" applyProtection="1">
      <alignment horizontal="centerContinuous" vertical="top"/>
      <protection/>
    </xf>
    <xf numFmtId="0" fontId="0" fillId="0" borderId="1" xfId="0" applyFill="1" applyBorder="1" applyAlignment="1" applyProtection="1">
      <alignment horizontal="centerContinuous"/>
      <protection/>
    </xf>
    <xf numFmtId="0" fontId="6" fillId="0" borderId="1" xfId="0" applyFont="1" applyFill="1" applyBorder="1" applyAlignment="1" applyProtection="1">
      <alignment horizontal="centerContinuous" vertical="top"/>
      <protection/>
    </xf>
    <xf numFmtId="0" fontId="8" fillId="0" borderId="1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14" fontId="8" fillId="0" borderId="1" xfId="0" applyNumberFormat="1" applyFont="1" applyFill="1" applyBorder="1" applyAlignment="1" applyProtection="1">
      <alignment horizontal="centerContinuous"/>
      <protection/>
    </xf>
    <xf numFmtId="0" fontId="0" fillId="0" borderId="0" xfId="0" applyFill="1" applyBorder="1" applyAlignment="1" applyProtection="1">
      <alignment/>
      <protection/>
    </xf>
    <xf numFmtId="0" fontId="8" fillId="0" borderId="1" xfId="0" applyFont="1" applyFill="1" applyBorder="1" applyAlignment="1" applyProtection="1">
      <alignment horizontal="centerContinuous"/>
      <protection/>
    </xf>
    <xf numFmtId="0" fontId="5" fillId="0" borderId="0" xfId="0" applyFont="1" applyFill="1" applyAlignment="1" applyProtection="1">
      <alignment horizontal="right"/>
      <protection/>
    </xf>
    <xf numFmtId="0" fontId="0" fillId="0" borderId="1" xfId="0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Continuous"/>
      <protection/>
    </xf>
    <xf numFmtId="0" fontId="9" fillId="0" borderId="2" xfId="21" applyFont="1" applyFill="1" applyBorder="1" applyProtection="1">
      <alignment/>
      <protection/>
    </xf>
    <xf numFmtId="0" fontId="9" fillId="0" borderId="3" xfId="21" applyFont="1" applyFill="1" applyBorder="1" applyProtection="1">
      <alignment/>
      <protection/>
    </xf>
    <xf numFmtId="0" fontId="9" fillId="0" borderId="3" xfId="21" applyFont="1" applyFill="1" applyBorder="1" applyAlignment="1" applyProtection="1">
      <alignment horizontal="centerContinuous"/>
      <protection/>
    </xf>
    <xf numFmtId="0" fontId="9" fillId="0" borderId="4" xfId="21" applyFont="1" applyFill="1" applyBorder="1" applyAlignment="1" applyProtection="1">
      <alignment horizontal="centerContinuous"/>
      <protection/>
    </xf>
    <xf numFmtId="0" fontId="9" fillId="0" borderId="0" xfId="21" applyFont="1" applyFill="1" applyProtection="1">
      <alignment/>
      <protection/>
    </xf>
    <xf numFmtId="0" fontId="12" fillId="0" borderId="5" xfId="21" applyFont="1" applyFill="1" applyBorder="1" applyAlignment="1" applyProtection="1">
      <alignment vertical="top"/>
      <protection/>
    </xf>
    <xf numFmtId="0" fontId="12" fillId="0" borderId="0" xfId="21" applyFont="1" applyFill="1" applyBorder="1" applyAlignment="1" applyProtection="1">
      <alignment vertical="top"/>
      <protection/>
    </xf>
    <xf numFmtId="0" fontId="9" fillId="0" borderId="0" xfId="21" applyFont="1" applyFill="1" applyBorder="1" applyProtection="1">
      <alignment/>
      <protection/>
    </xf>
    <xf numFmtId="0" fontId="9" fillId="0" borderId="6" xfId="21" applyFont="1" applyFill="1" applyBorder="1" applyProtection="1">
      <alignment/>
      <protection/>
    </xf>
    <xf numFmtId="0" fontId="9" fillId="0" borderId="0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Border="1" applyAlignment="1" applyProtection="1">
      <alignment vertical="center"/>
      <protection/>
    </xf>
    <xf numFmtId="0" fontId="9" fillId="0" borderId="6" xfId="21" applyFont="1" applyFill="1" applyBorder="1" applyAlignment="1" applyProtection="1">
      <alignment vertical="center"/>
      <protection/>
    </xf>
    <xf numFmtId="0" fontId="8" fillId="0" borderId="5" xfId="21" applyFont="1" applyFill="1" applyBorder="1" applyProtection="1">
      <alignment/>
      <protection/>
    </xf>
    <xf numFmtId="0" fontId="8" fillId="0" borderId="0" xfId="21" applyFont="1" applyFill="1" applyBorder="1" applyProtection="1">
      <alignment/>
      <protection/>
    </xf>
    <xf numFmtId="0" fontId="13" fillId="0" borderId="0" xfId="21" applyFont="1" applyFill="1" applyBorder="1" applyAlignment="1" applyProtection="1">
      <alignment horizontal="centerContinuous"/>
      <protection/>
    </xf>
    <xf numFmtId="0" fontId="8" fillId="0" borderId="0" xfId="21" applyFill="1">
      <alignment/>
      <protection/>
    </xf>
    <xf numFmtId="0" fontId="8" fillId="0" borderId="6" xfId="21" applyFont="1" applyFill="1" applyBorder="1" applyAlignment="1" applyProtection="1">
      <alignment horizontal="centerContinuous"/>
      <protection/>
    </xf>
    <xf numFmtId="0" fontId="8" fillId="0" borderId="0" xfId="21" applyFont="1" applyFill="1" applyBorder="1" applyAlignment="1" applyProtection="1">
      <alignment/>
      <protection/>
    </xf>
    <xf numFmtId="0" fontId="9" fillId="0" borderId="5" xfId="21" applyFont="1" applyFill="1" applyBorder="1" applyAlignment="1" applyProtection="1">
      <alignment horizontal="centerContinuous"/>
      <protection/>
    </xf>
    <xf numFmtId="0" fontId="9" fillId="0" borderId="6" xfId="21" applyFont="1" applyFill="1" applyBorder="1" applyAlignment="1" applyProtection="1">
      <alignment horizontal="centerContinuous"/>
      <protection/>
    </xf>
    <xf numFmtId="0" fontId="9" fillId="0" borderId="7" xfId="21" applyFont="1" applyFill="1" applyBorder="1" applyProtection="1">
      <alignment/>
      <protection/>
    </xf>
    <xf numFmtId="0" fontId="9" fillId="0" borderId="1" xfId="21" applyFont="1" applyFill="1" applyBorder="1" applyProtection="1">
      <alignment/>
      <protection/>
    </xf>
    <xf numFmtId="0" fontId="12" fillId="0" borderId="1" xfId="21" applyFont="1" applyFill="1" applyBorder="1" applyAlignment="1" applyProtection="1">
      <alignment vertical="top"/>
      <protection/>
    </xf>
    <xf numFmtId="0" fontId="9" fillId="0" borderId="8" xfId="21" applyFont="1" applyFill="1" applyBorder="1" applyProtection="1">
      <alignment/>
      <protection/>
    </xf>
    <xf numFmtId="0" fontId="12" fillId="0" borderId="7" xfId="21" applyFont="1" applyFill="1" applyBorder="1" applyAlignment="1" applyProtection="1">
      <alignment vertical="top"/>
      <protection/>
    </xf>
    <xf numFmtId="0" fontId="9" fillId="0" borderId="1" xfId="21" applyFont="1" applyFill="1" applyBorder="1" applyAlignment="1" applyProtection="1">
      <alignment vertical="center"/>
      <protection/>
    </xf>
    <xf numFmtId="0" fontId="9" fillId="0" borderId="8" xfId="21" applyFont="1" applyFill="1" applyBorder="1" applyAlignment="1" applyProtection="1">
      <alignment vertical="center"/>
      <protection/>
    </xf>
    <xf numFmtId="0" fontId="8" fillId="0" borderId="0" xfId="21" applyFont="1" applyFill="1" applyProtection="1">
      <alignment/>
      <protection/>
    </xf>
    <xf numFmtId="0" fontId="8" fillId="0" borderId="0" xfId="21" applyFill="1" applyProtection="1">
      <alignment/>
      <protection/>
    </xf>
    <xf numFmtId="0" fontId="8" fillId="0" borderId="6" xfId="21" applyFont="1" applyFill="1" applyBorder="1" applyProtection="1">
      <alignment/>
      <protection/>
    </xf>
    <xf numFmtId="0" fontId="8" fillId="0" borderId="1" xfId="21" applyFont="1" applyFill="1" applyBorder="1" applyProtection="1">
      <alignment/>
      <protection/>
    </xf>
    <xf numFmtId="0" fontId="8" fillId="0" borderId="8" xfId="21" applyFont="1" applyFill="1" applyBorder="1" applyProtection="1">
      <alignment/>
      <protection/>
    </xf>
    <xf numFmtId="0" fontId="5" fillId="0" borderId="0" xfId="21" applyFont="1" applyFill="1" applyBorder="1" applyProtection="1">
      <alignment/>
      <protection/>
    </xf>
    <xf numFmtId="0" fontId="5" fillId="0" borderId="0" xfId="21" applyFont="1" applyFill="1" applyProtection="1">
      <alignment/>
      <protection/>
    </xf>
    <xf numFmtId="0" fontId="5" fillId="0" borderId="0" xfId="21" applyFont="1" applyFill="1" applyAlignment="1" applyProtection="1">
      <alignment horizontal="centerContinuous"/>
      <protection/>
    </xf>
    <xf numFmtId="0" fontId="5" fillId="0" borderId="0" xfId="21" applyFont="1" applyFill="1" applyAlignment="1" applyProtection="1">
      <alignment horizontal="right"/>
      <protection/>
    </xf>
    <xf numFmtId="0" fontId="9" fillId="0" borderId="3" xfId="0" applyFont="1" applyFill="1" applyBorder="1" applyAlignment="1" applyProtection="1">
      <alignment horizontal="centerContinuous"/>
      <protection/>
    </xf>
    <xf numFmtId="0" fontId="4" fillId="0" borderId="3" xfId="0" applyFont="1" applyFill="1" applyBorder="1" applyAlignment="1" applyProtection="1">
      <alignment horizontal="centerContinuous"/>
      <protection/>
    </xf>
    <xf numFmtId="0" fontId="9" fillId="0" borderId="4" xfId="0" applyFont="1" applyFill="1" applyBorder="1" applyAlignment="1" applyProtection="1">
      <alignment horizontal="centerContinuous"/>
      <protection/>
    </xf>
    <xf numFmtId="0" fontId="12" fillId="0" borderId="5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6" xfId="0" applyFont="1" applyFill="1" applyBorder="1" applyAlignment="1" applyProtection="1">
      <alignment/>
      <protection/>
    </xf>
    <xf numFmtId="0" fontId="8" fillId="0" borderId="5" xfId="0" applyFont="1" applyFill="1" applyBorder="1" applyAlignment="1" applyProtection="1">
      <alignment vertical="top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vertical="top"/>
      <protection/>
    </xf>
    <xf numFmtId="0" fontId="8" fillId="0" borderId="1" xfId="0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/>
      <protection/>
    </xf>
    <xf numFmtId="0" fontId="9" fillId="0" borderId="7" xfId="0" applyFont="1" applyFill="1" applyBorder="1" applyAlignment="1" applyProtection="1">
      <alignment/>
      <protection/>
    </xf>
    <xf numFmtId="0" fontId="9" fillId="0" borderId="1" xfId="0" applyFont="1" applyFill="1" applyBorder="1" applyAlignment="1" applyProtection="1">
      <alignment/>
      <protection/>
    </xf>
    <xf numFmtId="0" fontId="9" fillId="0" borderId="8" xfId="0" applyFont="1" applyFill="1" applyBorder="1" applyAlignment="1" applyProtection="1">
      <alignment/>
      <protection/>
    </xf>
    <xf numFmtId="0" fontId="10" fillId="0" borderId="1" xfId="0" applyFont="1" applyFill="1" applyBorder="1" applyAlignment="1" applyProtection="1">
      <alignment/>
      <protection/>
    </xf>
    <xf numFmtId="0" fontId="9" fillId="0" borderId="5" xfId="0" applyFont="1" applyFill="1" applyBorder="1" applyAlignment="1" applyProtection="1">
      <alignment/>
      <protection/>
    </xf>
    <xf numFmtId="0" fontId="9" fillId="0" borderId="5" xfId="0" applyFont="1" applyFill="1" applyBorder="1" applyAlignment="1" applyProtection="1">
      <alignment horizontal="centerContinuous"/>
      <protection/>
    </xf>
    <xf numFmtId="0" fontId="9" fillId="0" borderId="0" xfId="0" applyFont="1" applyFill="1" applyAlignment="1" applyProtection="1">
      <alignment horizontal="centerContinuous"/>
      <protection/>
    </xf>
    <xf numFmtId="0" fontId="9" fillId="0" borderId="6" xfId="0" applyFont="1" applyFill="1" applyBorder="1" applyAlignment="1" applyProtection="1">
      <alignment horizontal="centerContinuous"/>
      <protection/>
    </xf>
    <xf numFmtId="8" fontId="8" fillId="0" borderId="0" xfId="17" applyFont="1" applyFill="1" applyAlignment="1" applyProtection="1">
      <alignment horizontal="centerContinuous"/>
      <protection/>
    </xf>
    <xf numFmtId="6" fontId="8" fillId="0" borderId="5" xfId="18" applyFont="1" applyFill="1" applyBorder="1" applyAlignment="1" applyProtection="1">
      <alignment horizontal="centerContinuous"/>
      <protection/>
    </xf>
    <xf numFmtId="0" fontId="8" fillId="0" borderId="0" xfId="0" applyFont="1" applyFill="1" applyAlignment="1" applyProtection="1">
      <alignment horizontal="centerContinuous"/>
      <protection/>
    </xf>
    <xf numFmtId="0" fontId="8" fillId="0" borderId="6" xfId="0" applyFont="1" applyFill="1" applyBorder="1" applyAlignment="1" applyProtection="1">
      <alignment horizontal="centerContinuous"/>
      <protection/>
    </xf>
    <xf numFmtId="6" fontId="8" fillId="0" borderId="5" xfId="18" applyFont="1" applyFill="1" applyBorder="1" applyAlignment="1" applyProtection="1">
      <alignment horizontal="right"/>
      <protection/>
    </xf>
    <xf numFmtId="6" fontId="8" fillId="0" borderId="5" xfId="18" applyFont="1" applyFill="1" applyBorder="1" applyAlignment="1" applyProtection="1">
      <alignment/>
      <protection/>
    </xf>
    <xf numFmtId="6" fontId="9" fillId="0" borderId="0" xfId="0" applyNumberFormat="1" applyFont="1" applyFill="1" applyAlignment="1" applyProtection="1">
      <alignment/>
      <protection/>
    </xf>
    <xf numFmtId="0" fontId="5" fillId="0" borderId="6" xfId="0" applyFont="1" applyFill="1" applyBorder="1" applyAlignment="1" applyProtection="1">
      <alignment horizontal="centerContinuous"/>
      <protection/>
    </xf>
    <xf numFmtId="0" fontId="10" fillId="0" borderId="0" xfId="23" applyFont="1" applyFill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9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Continuous"/>
      <protection/>
    </xf>
    <xf numFmtId="38" fontId="8" fillId="0" borderId="1" xfId="16" applyFont="1" applyFill="1" applyBorder="1" applyAlignment="1" applyProtection="1">
      <alignment horizontal="centerContinuous"/>
      <protection/>
    </xf>
    <xf numFmtId="38" fontId="8" fillId="0" borderId="8" xfId="16" applyFont="1" applyFill="1" applyBorder="1" applyAlignment="1" applyProtection="1">
      <alignment horizontal="centerContinuous"/>
      <protection/>
    </xf>
    <xf numFmtId="0" fontId="9" fillId="0" borderId="12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38" fontId="8" fillId="0" borderId="9" xfId="16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Continuous"/>
      <protection/>
    </xf>
    <xf numFmtId="3" fontId="8" fillId="0" borderId="10" xfId="0" applyNumberFormat="1" applyFont="1" applyFill="1" applyBorder="1" applyAlignment="1" applyProtection="1">
      <alignment horizontal="centerContinuous"/>
      <protection/>
    </xf>
    <xf numFmtId="0" fontId="8" fillId="0" borderId="11" xfId="0" applyFont="1" applyFill="1" applyBorder="1" applyAlignment="1" applyProtection="1">
      <alignment horizontal="centerContinuous"/>
      <protection/>
    </xf>
    <xf numFmtId="3" fontId="9" fillId="0" borderId="0" xfId="0" applyNumberFormat="1" applyFont="1" applyFill="1" applyAlignment="1" applyProtection="1">
      <alignment/>
      <protection/>
    </xf>
    <xf numFmtId="3" fontId="8" fillId="0" borderId="1" xfId="0" applyNumberFormat="1" applyFont="1" applyFill="1" applyBorder="1" applyAlignment="1" applyProtection="1">
      <alignment horizontal="centerContinuous"/>
      <protection/>
    </xf>
    <xf numFmtId="3" fontId="9" fillId="0" borderId="10" xfId="0" applyNumberFormat="1" applyFont="1" applyFill="1" applyBorder="1" applyAlignment="1" applyProtection="1">
      <alignment horizontal="right"/>
      <protection/>
    </xf>
    <xf numFmtId="3" fontId="9" fillId="0" borderId="9" xfId="0" applyNumberFormat="1" applyFont="1" applyFill="1" applyBorder="1" applyAlignment="1" applyProtection="1">
      <alignment horizontal="right"/>
      <protection/>
    </xf>
    <xf numFmtId="3" fontId="9" fillId="0" borderId="10" xfId="0" applyNumberFormat="1" applyFont="1" applyFill="1" applyBorder="1" applyAlignment="1" applyProtection="1">
      <alignment/>
      <protection/>
    </xf>
    <xf numFmtId="3" fontId="9" fillId="0" borderId="9" xfId="0" applyNumberFormat="1" applyFont="1" applyFill="1" applyBorder="1" applyAlignment="1" applyProtection="1">
      <alignment/>
      <protection/>
    </xf>
    <xf numFmtId="3" fontId="9" fillId="0" borderId="11" xfId="0" applyNumberFormat="1" applyFont="1" applyFill="1" applyBorder="1" applyAlignment="1" applyProtection="1">
      <alignment/>
      <protection/>
    </xf>
    <xf numFmtId="3" fontId="8" fillId="0" borderId="1" xfId="0" applyNumberFormat="1" applyFont="1" applyFill="1" applyBorder="1" applyAlignment="1" applyProtection="1">
      <alignment/>
      <protection/>
    </xf>
    <xf numFmtId="3" fontId="8" fillId="0" borderId="14" xfId="0" applyNumberFormat="1" applyFont="1" applyFill="1" applyBorder="1" applyAlignment="1" applyProtection="1">
      <alignment/>
      <protection/>
    </xf>
    <xf numFmtId="3" fontId="8" fillId="0" borderId="6" xfId="0" applyNumberFormat="1" applyFont="1" applyFill="1" applyBorder="1" applyAlignment="1" applyProtection="1">
      <alignment/>
      <protection/>
    </xf>
    <xf numFmtId="3" fontId="9" fillId="0" borderId="10" xfId="0" applyNumberFormat="1" applyFont="1" applyFill="1" applyBorder="1" applyAlignment="1" applyProtection="1">
      <alignment horizontal="centerContinuous"/>
      <protection/>
    </xf>
    <xf numFmtId="3" fontId="9" fillId="0" borderId="11" xfId="0" applyNumberFormat="1" applyFont="1" applyFill="1" applyBorder="1" applyAlignment="1" applyProtection="1">
      <alignment horizontal="centerContinuous"/>
      <protection/>
    </xf>
    <xf numFmtId="3" fontId="5" fillId="0" borderId="7" xfId="0" applyNumberFormat="1" applyFont="1" applyFill="1" applyBorder="1" applyAlignment="1" applyProtection="1">
      <alignment horizontal="center"/>
      <protection/>
    </xf>
    <xf numFmtId="3" fontId="8" fillId="0" borderId="8" xfId="0" applyNumberFormat="1" applyFont="1" applyFill="1" applyBorder="1" applyAlignment="1" applyProtection="1">
      <alignment horizontal="centerContinuous"/>
      <protection/>
    </xf>
    <xf numFmtId="3" fontId="8" fillId="0" borderId="0" xfId="0" applyNumberFormat="1" applyFont="1" applyFill="1" applyBorder="1" applyAlignment="1" applyProtection="1">
      <alignment horizontal="centerContinuous"/>
      <protection/>
    </xf>
    <xf numFmtId="38" fontId="8" fillId="0" borderId="0" xfId="16" applyFont="1" applyFill="1" applyBorder="1" applyAlignment="1" applyProtection="1">
      <alignment horizontal="centerContinuous"/>
      <protection/>
    </xf>
    <xf numFmtId="38" fontId="8" fillId="0" borderId="6" xfId="16" applyFont="1" applyFill="1" applyBorder="1" applyAlignment="1" applyProtection="1">
      <alignment horizontal="centerContinuous"/>
      <protection/>
    </xf>
    <xf numFmtId="3" fontId="5" fillId="0" borderId="10" xfId="0" applyNumberFormat="1" applyFont="1" applyFill="1" applyBorder="1" applyAlignment="1" applyProtection="1">
      <alignment horizontal="centerContinuous"/>
      <protection/>
    </xf>
    <xf numFmtId="3" fontId="5" fillId="0" borderId="0" xfId="0" applyNumberFormat="1" applyFont="1" applyFill="1" applyAlignment="1" applyProtection="1">
      <alignment horizontal="centerContinuous"/>
      <protection/>
    </xf>
    <xf numFmtId="3" fontId="5" fillId="0" borderId="0" xfId="0" applyNumberFormat="1" applyFont="1" applyFill="1" applyAlignment="1" applyProtection="1">
      <alignment/>
      <protection/>
    </xf>
    <xf numFmtId="3" fontId="5" fillId="0" borderId="0" xfId="0" applyNumberFormat="1" applyFont="1" applyFill="1" applyAlignment="1" applyProtection="1">
      <alignment horizontal="right"/>
      <protection/>
    </xf>
    <xf numFmtId="3" fontId="9" fillId="0" borderId="0" xfId="0" applyNumberFormat="1" applyFont="1" applyFill="1" applyAlignment="1" applyProtection="1">
      <alignment horizontal="right"/>
      <protection/>
    </xf>
    <xf numFmtId="0" fontId="10" fillId="0" borderId="6" xfId="0" applyFont="1" applyFill="1" applyBorder="1" applyAlignment="1" applyProtection="1">
      <alignment/>
      <protection/>
    </xf>
    <xf numFmtId="0" fontId="10" fillId="0" borderId="7" xfId="0" applyFont="1" applyFill="1" applyBorder="1" applyAlignment="1" applyProtection="1">
      <alignment/>
      <protection/>
    </xf>
    <xf numFmtId="0" fontId="10" fillId="0" borderId="8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centerContinuous"/>
      <protection/>
    </xf>
    <xf numFmtId="0" fontId="4" fillId="0" borderId="8" xfId="0" applyFont="1" applyFill="1" applyBorder="1" applyAlignment="1" applyProtection="1">
      <alignment horizontal="centerContinuous"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8" fillId="0" borderId="8" xfId="0" applyFont="1" applyFill="1" applyBorder="1" applyAlignment="1" applyProtection="1">
      <alignment horizontal="centerContinuous"/>
      <protection/>
    </xf>
    <xf numFmtId="0" fontId="8" fillId="0" borderId="14" xfId="0" applyFont="1" applyFill="1" applyBorder="1" applyAlignment="1" applyProtection="1">
      <alignment horizontal="centerContinuous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5" fillId="0" borderId="0" xfId="0" applyFont="1" applyFill="1" applyAlignment="1" applyProtection="1">
      <alignment horizontal="left"/>
      <protection/>
    </xf>
    <xf numFmtId="38" fontId="14" fillId="0" borderId="9" xfId="16" applyFont="1" applyFill="1" applyBorder="1" applyAlignment="1" applyProtection="1">
      <alignment/>
      <protection/>
    </xf>
    <xf numFmtId="38" fontId="14" fillId="0" borderId="7" xfId="16" applyFont="1" applyFill="1" applyBorder="1" applyAlignment="1" applyProtection="1">
      <alignment/>
      <protection/>
    </xf>
    <xf numFmtId="38" fontId="14" fillId="0" borderId="13" xfId="16" applyFont="1" applyFill="1" applyBorder="1" applyAlignment="1" applyProtection="1">
      <alignment horizontal="centerContinuous"/>
      <protection/>
    </xf>
    <xf numFmtId="0" fontId="9" fillId="0" borderId="0" xfId="0" applyFont="1" applyFill="1" applyBorder="1" applyAlignment="1" applyProtection="1" quotePrefix="1">
      <alignment/>
      <protection/>
    </xf>
    <xf numFmtId="5" fontId="9" fillId="0" borderId="0" xfId="0" applyNumberFormat="1" applyFont="1" applyFill="1" applyAlignment="1" applyProtection="1">
      <alignment horizontal="centerContinuous"/>
      <protection/>
    </xf>
    <xf numFmtId="5" fontId="9" fillId="0" borderId="6" xfId="0" applyNumberFormat="1" applyFont="1" applyFill="1" applyBorder="1" applyAlignment="1" applyProtection="1">
      <alignment horizontal="centerContinuous"/>
      <protection/>
    </xf>
    <xf numFmtId="0" fontId="8" fillId="2" borderId="1" xfId="0" applyFont="1" applyFill="1" applyBorder="1" applyAlignment="1" applyProtection="1">
      <alignment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Continuous"/>
      <protection locked="0"/>
    </xf>
    <xf numFmtId="14" fontId="8" fillId="2" borderId="1" xfId="0" applyNumberFormat="1" applyFont="1" applyFill="1" applyBorder="1" applyAlignment="1" applyProtection="1" quotePrefix="1">
      <alignment horizontal="centerContinuous"/>
      <protection locked="0"/>
    </xf>
    <xf numFmtId="3" fontId="8" fillId="2" borderId="1" xfId="0" applyNumberFormat="1" applyFont="1" applyFill="1" applyBorder="1" applyAlignment="1" applyProtection="1">
      <alignment horizontal="left"/>
      <protection locked="0"/>
    </xf>
    <xf numFmtId="3" fontId="8" fillId="2" borderId="1" xfId="0" applyNumberFormat="1" applyFont="1" applyFill="1" applyBorder="1" applyAlignment="1" applyProtection="1">
      <alignment/>
      <protection locked="0"/>
    </xf>
    <xf numFmtId="0" fontId="5" fillId="0" borderId="9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2" borderId="1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/>
    </xf>
    <xf numFmtId="3" fontId="15" fillId="0" borderId="0" xfId="25" applyNumberFormat="1" applyFont="1" applyFill="1" applyBorder="1" applyAlignment="1" applyProtection="1">
      <alignment horizontal="centerContinuous" vertical="top"/>
      <protection/>
    </xf>
    <xf numFmtId="3" fontId="15" fillId="0" borderId="0" xfId="25" applyNumberFormat="1" applyFont="1" applyFill="1" applyBorder="1" applyAlignment="1" applyProtection="1">
      <alignment horizontal="centerContinuous"/>
      <protection/>
    </xf>
    <xf numFmtId="3" fontId="15" fillId="0" borderId="0" xfId="25" applyNumberFormat="1" applyFont="1" applyFill="1" applyBorder="1" applyAlignment="1" applyProtection="1">
      <alignment horizontal="left"/>
      <protection/>
    </xf>
    <xf numFmtId="3" fontId="15" fillId="0" borderId="0" xfId="25" applyNumberFormat="1" applyFont="1" applyFill="1" applyBorder="1" applyAlignment="1" applyProtection="1">
      <alignment horizontal="center" vertical="top"/>
      <protection/>
    </xf>
    <xf numFmtId="3" fontId="8" fillId="2" borderId="1" xfId="24" applyNumberFormat="1" applyFont="1" applyFill="1" applyBorder="1" applyAlignment="1" applyProtection="1">
      <alignment horizontal="centerContinuous"/>
      <protection locked="0"/>
    </xf>
    <xf numFmtId="3" fontId="8" fillId="2" borderId="1" xfId="24" applyNumberFormat="1" applyFont="1" applyFill="1" applyBorder="1" applyAlignment="1" applyProtection="1">
      <alignment horizontal="center"/>
      <protection locked="0"/>
    </xf>
    <xf numFmtId="49" fontId="5" fillId="0" borderId="0" xfId="24" applyNumberFormat="1" applyFont="1" applyFill="1" applyBorder="1" applyAlignment="1" applyProtection="1">
      <alignment horizontal="centerContinuous"/>
      <protection/>
    </xf>
    <xf numFmtId="49" fontId="8" fillId="2" borderId="1" xfId="24" applyNumberFormat="1" applyFont="1" applyFill="1" applyBorder="1" applyAlignment="1" applyProtection="1">
      <alignment horizontal="centerContinuous"/>
      <protection locked="0"/>
    </xf>
    <xf numFmtId="38" fontId="14" fillId="0" borderId="15" xfId="16" applyFont="1" applyFill="1" applyBorder="1" applyAlignment="1" applyProtection="1">
      <alignment horizontal="centerContinuous"/>
      <protection/>
    </xf>
    <xf numFmtId="0" fontId="5" fillId="0" borderId="0" xfId="0" applyFont="1" applyFill="1" applyAlignment="1" applyProtection="1">
      <alignment/>
      <protection/>
    </xf>
    <xf numFmtId="38" fontId="14" fillId="0" borderId="16" xfId="16" applyFont="1" applyFill="1" applyBorder="1" applyAlignment="1" applyProtection="1">
      <alignment/>
      <protection/>
    </xf>
    <xf numFmtId="38" fontId="14" fillId="0" borderId="17" xfId="16" applyFont="1" applyFill="1" applyBorder="1" applyAlignment="1" applyProtection="1">
      <alignment/>
      <protection/>
    </xf>
    <xf numFmtId="38" fontId="14" fillId="0" borderId="18" xfId="16" applyFont="1" applyFill="1" applyBorder="1" applyAlignment="1" applyProtection="1">
      <alignment/>
      <protection/>
    </xf>
    <xf numFmtId="0" fontId="14" fillId="0" borderId="17" xfId="0" applyFont="1" applyFill="1" applyBorder="1" applyAlignment="1" applyProtection="1">
      <alignment/>
      <protection/>
    </xf>
    <xf numFmtId="38" fontId="14" fillId="0" borderId="7" xfId="16" applyFont="1" applyFill="1" applyBorder="1" applyAlignment="1" applyProtection="1">
      <alignment horizontal="centerContinuous"/>
      <protection/>
    </xf>
    <xf numFmtId="38" fontId="14" fillId="0" borderId="9" xfId="16" applyFont="1" applyFill="1" applyBorder="1" applyAlignment="1" applyProtection="1">
      <alignment horizontal="centerContinuous"/>
      <protection/>
    </xf>
    <xf numFmtId="38" fontId="14" fillId="0" borderId="5" xfId="16" applyFont="1" applyFill="1" applyBorder="1" applyAlignment="1" applyProtection="1">
      <alignment horizontal="centerContinuous"/>
      <protection/>
    </xf>
    <xf numFmtId="38" fontId="14" fillId="0" borderId="8" xfId="16" applyFont="1" applyFill="1" applyBorder="1" applyAlignment="1" applyProtection="1">
      <alignment/>
      <protection/>
    </xf>
    <xf numFmtId="38" fontId="14" fillId="0" borderId="15" xfId="0" applyNumberFormat="1" applyFont="1" applyFill="1" applyBorder="1" applyAlignment="1" applyProtection="1">
      <alignment horizontal="centerContinuous"/>
      <protection/>
    </xf>
    <xf numFmtId="165" fontId="14" fillId="0" borderId="7" xfId="16" applyNumberFormat="1" applyFont="1" applyFill="1" applyBorder="1" applyAlignment="1" applyProtection="1">
      <alignment horizontal="centerContinuous"/>
      <protection/>
    </xf>
    <xf numFmtId="38" fontId="14" fillId="0" borderId="14" xfId="16" applyFont="1" applyFill="1" applyBorder="1" applyAlignment="1" applyProtection="1">
      <alignment horizontal="centerContinuous"/>
      <protection/>
    </xf>
    <xf numFmtId="38" fontId="14" fillId="0" borderId="8" xfId="16" applyFont="1" applyFill="1" applyBorder="1" applyAlignment="1" applyProtection="1">
      <alignment horizontal="centerContinuous"/>
      <protection/>
    </xf>
    <xf numFmtId="38" fontId="14" fillId="0" borderId="1" xfId="16" applyFont="1" applyFill="1" applyBorder="1" applyAlignment="1" applyProtection="1">
      <alignment horizontal="centerContinuous"/>
      <protection/>
    </xf>
    <xf numFmtId="165" fontId="14" fillId="0" borderId="7" xfId="0" applyNumberFormat="1" applyFont="1" applyFill="1" applyBorder="1" applyAlignment="1" applyProtection="1">
      <alignment horizontal="centerContinuous"/>
      <protection/>
    </xf>
    <xf numFmtId="38" fontId="14" fillId="0" borderId="1" xfId="0" applyNumberFormat="1" applyFont="1" applyFill="1" applyBorder="1" applyAlignment="1" applyProtection="1">
      <alignment horizontal="centerContinuous"/>
      <protection/>
    </xf>
    <xf numFmtId="38" fontId="14" fillId="0" borderId="17" xfId="16" applyFont="1" applyFill="1" applyBorder="1" applyAlignment="1" applyProtection="1">
      <alignment/>
      <protection/>
    </xf>
    <xf numFmtId="3" fontId="14" fillId="0" borderId="13" xfId="0" applyNumberFormat="1" applyFont="1" applyFill="1" applyBorder="1" applyAlignment="1" applyProtection="1">
      <alignment horizontal="centerContinuous"/>
      <protection/>
    </xf>
    <xf numFmtId="3" fontId="14" fillId="0" borderId="9" xfId="0" applyNumberFormat="1" applyFont="1" applyFill="1" applyBorder="1" applyAlignment="1" applyProtection="1">
      <alignment horizontal="centerContinuous"/>
      <protection/>
    </xf>
    <xf numFmtId="38" fontId="14" fillId="2" borderId="7" xfId="16" applyFont="1" applyFill="1" applyBorder="1" applyAlignment="1" applyProtection="1">
      <alignment/>
      <protection locked="0"/>
    </xf>
    <xf numFmtId="3" fontId="14" fillId="0" borderId="15" xfId="0" applyNumberFormat="1" applyFont="1" applyFill="1" applyBorder="1" applyAlignment="1" applyProtection="1">
      <alignment horizontal="centerContinuous"/>
      <protection/>
    </xf>
    <xf numFmtId="38" fontId="14" fillId="2" borderId="9" xfId="16" applyFont="1" applyFill="1" applyBorder="1" applyAlignment="1" applyProtection="1">
      <alignment/>
      <protection locked="0"/>
    </xf>
    <xf numFmtId="0" fontId="14" fillId="0" borderId="9" xfId="0" applyFont="1" applyFill="1" applyBorder="1" applyAlignment="1" applyProtection="1">
      <alignment horizontal="centerContinuous"/>
      <protection/>
    </xf>
    <xf numFmtId="3" fontId="14" fillId="0" borderId="7" xfId="0" applyNumberFormat="1" applyFont="1" applyFill="1" applyBorder="1" applyAlignment="1" applyProtection="1">
      <alignment horizontal="centerContinuous"/>
      <protection/>
    </xf>
    <xf numFmtId="38" fontId="14" fillId="2" borderId="15" xfId="16" applyFont="1" applyFill="1" applyBorder="1" applyAlignment="1" applyProtection="1">
      <alignment/>
      <protection locked="0"/>
    </xf>
    <xf numFmtId="38" fontId="14" fillId="2" borderId="1" xfId="16" applyFont="1" applyFill="1" applyBorder="1" applyAlignment="1" applyProtection="1">
      <alignment/>
      <protection locked="0"/>
    </xf>
    <xf numFmtId="38" fontId="14" fillId="2" borderId="12" xfId="16" applyFont="1" applyFill="1" applyBorder="1" applyAlignment="1" applyProtection="1">
      <alignment/>
      <protection locked="0"/>
    </xf>
    <xf numFmtId="38" fontId="14" fillId="0" borderId="5" xfId="16" applyFont="1" applyFill="1" applyBorder="1" applyAlignment="1" applyProtection="1">
      <alignment/>
      <protection/>
    </xf>
    <xf numFmtId="38" fontId="14" fillId="0" borderId="19" xfId="16" applyFont="1" applyFill="1" applyBorder="1" applyAlignment="1" applyProtection="1">
      <alignment horizontal="centerContinuous"/>
      <protection/>
    </xf>
    <xf numFmtId="38" fontId="14" fillId="2" borderId="0" xfId="16" applyFont="1" applyFill="1" applyBorder="1" applyAlignment="1" applyProtection="1">
      <alignment/>
      <protection locked="0"/>
    </xf>
    <xf numFmtId="38" fontId="14" fillId="0" borderId="0" xfId="16" applyFont="1" applyFill="1" applyBorder="1" applyAlignment="1" applyProtection="1">
      <alignment horizontal="centerContinuous"/>
      <protection/>
    </xf>
    <xf numFmtId="38" fontId="14" fillId="0" borderId="12" xfId="16" applyFont="1" applyFill="1" applyBorder="1" applyAlignment="1" applyProtection="1">
      <alignment horizontal="centerContinuous"/>
      <protection/>
    </xf>
    <xf numFmtId="38" fontId="14" fillId="0" borderId="6" xfId="16" applyFont="1" applyFill="1" applyBorder="1" applyAlignment="1" applyProtection="1">
      <alignment horizontal="centerContinuous"/>
      <protection/>
    </xf>
    <xf numFmtId="1" fontId="14" fillId="0" borderId="5" xfId="0" applyNumberFormat="1" applyFont="1" applyFill="1" applyBorder="1" applyAlignment="1" applyProtection="1">
      <alignment horizontal="centerContinuous"/>
      <protection/>
    </xf>
    <xf numFmtId="0" fontId="14" fillId="0" borderId="0" xfId="0" applyFont="1" applyFill="1" applyBorder="1" applyAlignment="1" applyProtection="1">
      <alignment horizontal="centerContinuous"/>
      <protection/>
    </xf>
    <xf numFmtId="38" fontId="14" fillId="2" borderId="8" xfId="16" applyFont="1" applyFill="1" applyBorder="1" applyAlignment="1" applyProtection="1">
      <alignment/>
      <protection locked="0"/>
    </xf>
    <xf numFmtId="0" fontId="14" fillId="0" borderId="1" xfId="0" applyFont="1" applyFill="1" applyBorder="1" applyAlignment="1" applyProtection="1">
      <alignment horizontal="centerContinuous"/>
      <protection/>
    </xf>
    <xf numFmtId="38" fontId="14" fillId="2" borderId="8" xfId="16" applyFont="1" applyFill="1" applyBorder="1" applyAlignment="1" applyProtection="1">
      <alignment/>
      <protection locked="0"/>
    </xf>
    <xf numFmtId="14" fontId="8" fillId="0" borderId="0" xfId="0" applyNumberFormat="1" applyFont="1" applyFill="1" applyBorder="1" applyAlignment="1" applyProtection="1">
      <alignment/>
      <protection/>
    </xf>
    <xf numFmtId="3" fontId="5" fillId="0" borderId="0" xfId="25" applyNumberFormat="1" applyFont="1" applyFill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18" fillId="0" borderId="5" xfId="0" applyFont="1" applyFill="1" applyBorder="1" applyAlignment="1" applyProtection="1">
      <alignment/>
      <protection/>
    </xf>
    <xf numFmtId="0" fontId="5" fillId="0" borderId="7" xfId="0" applyFont="1" applyFill="1" applyBorder="1" applyAlignment="1" applyProtection="1">
      <alignment horizontal="centerContinuous"/>
      <protection/>
    </xf>
    <xf numFmtId="38" fontId="14" fillId="0" borderId="0" xfId="16" applyFont="1" applyFill="1" applyBorder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 horizontal="centerContinuous"/>
      <protection/>
    </xf>
    <xf numFmtId="0" fontId="8" fillId="2" borderId="1" xfId="0" applyFont="1" applyFill="1" applyBorder="1" applyAlignment="1" applyProtection="1">
      <alignment/>
      <protection locked="0"/>
    </xf>
    <xf numFmtId="49" fontId="8" fillId="2" borderId="1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justify"/>
      <protection locked="0"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3" fontId="5" fillId="0" borderId="13" xfId="0" applyNumberFormat="1" applyFont="1" applyFill="1" applyBorder="1" applyAlignment="1" applyProtection="1">
      <alignment horizontal="center"/>
      <protection/>
    </xf>
    <xf numFmtId="3" fontId="5" fillId="0" borderId="9" xfId="0" applyNumberFormat="1" applyFont="1" applyFill="1" applyBorder="1" applyAlignment="1" applyProtection="1">
      <alignment horizontal="center"/>
      <protection/>
    </xf>
    <xf numFmtId="3" fontId="5" fillId="0" borderId="15" xfId="0" applyNumberFormat="1" applyFont="1" applyFill="1" applyBorder="1" applyAlignment="1" applyProtection="1">
      <alignment horizontal="center"/>
      <protection/>
    </xf>
    <xf numFmtId="3" fontId="14" fillId="0" borderId="17" xfId="0" applyNumberFormat="1" applyFont="1" applyFill="1" applyBorder="1" applyAlignment="1" applyProtection="1">
      <alignment/>
      <protection/>
    </xf>
    <xf numFmtId="38" fontId="14" fillId="0" borderId="10" xfId="16" applyFont="1" applyFill="1" applyBorder="1" applyAlignment="1" applyProtection="1">
      <alignment horizontal="centerContinuous"/>
      <protection/>
    </xf>
    <xf numFmtId="0" fontId="14" fillId="0" borderId="10" xfId="0" applyFont="1" applyFill="1" applyBorder="1" applyAlignment="1" applyProtection="1">
      <alignment horizontal="centerContinuous"/>
      <protection/>
    </xf>
    <xf numFmtId="0" fontId="14" fillId="0" borderId="11" xfId="0" applyFont="1" applyFill="1" applyBorder="1" applyAlignment="1" applyProtection="1">
      <alignment horizontal="centerContinuous"/>
      <protection/>
    </xf>
    <xf numFmtId="38" fontId="14" fillId="0" borderId="11" xfId="16" applyFont="1" applyFill="1" applyBorder="1" applyAlignment="1" applyProtection="1">
      <alignment horizontal="centerContinuous"/>
      <protection/>
    </xf>
    <xf numFmtId="38" fontId="14" fillId="2" borderId="16" xfId="16" applyFont="1" applyFill="1" applyBorder="1" applyAlignment="1" applyProtection="1">
      <alignment/>
      <protection locked="0"/>
    </xf>
    <xf numFmtId="38" fontId="14" fillId="0" borderId="9" xfId="0" applyNumberFormat="1" applyFont="1" applyFill="1" applyBorder="1" applyAlignment="1" applyProtection="1">
      <alignment horizontal="centerContinuous"/>
      <protection/>
    </xf>
    <xf numFmtId="38" fontId="14" fillId="0" borderId="17" xfId="0" applyNumberFormat="1" applyFont="1" applyFill="1" applyBorder="1" applyAlignment="1" applyProtection="1">
      <alignment/>
      <protection/>
    </xf>
    <xf numFmtId="0" fontId="14" fillId="0" borderId="9" xfId="0" applyFont="1" applyFill="1" applyBorder="1" applyAlignment="1" applyProtection="1">
      <alignment/>
      <protection/>
    </xf>
    <xf numFmtId="38" fontId="14" fillId="0" borderId="9" xfId="0" applyNumberFormat="1" applyFont="1" applyFill="1" applyBorder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3" fontId="14" fillId="0" borderId="5" xfId="0" applyNumberFormat="1" applyFont="1" applyFill="1" applyBorder="1" applyAlignment="1" applyProtection="1">
      <alignment horizontal="centerContinuous"/>
      <protection/>
    </xf>
    <xf numFmtId="3" fontId="14" fillId="0" borderId="19" xfId="0" applyNumberFormat="1" applyFont="1" applyFill="1" applyBorder="1" applyAlignment="1" applyProtection="1">
      <alignment horizontal="centerContinuous"/>
      <protection/>
    </xf>
    <xf numFmtId="38" fontId="14" fillId="0" borderId="8" xfId="16" applyFont="1" applyFill="1" applyBorder="1" applyAlignment="1" applyProtection="1">
      <alignment/>
      <protection/>
    </xf>
    <xf numFmtId="38" fontId="14" fillId="0" borderId="5" xfId="16" applyFont="1" applyFill="1" applyBorder="1" applyAlignment="1" applyProtection="1">
      <alignment/>
      <protection/>
    </xf>
    <xf numFmtId="38" fontId="14" fillId="0" borderId="7" xfId="16" applyFont="1" applyFill="1" applyBorder="1" applyAlignment="1" applyProtection="1">
      <alignment/>
      <protection/>
    </xf>
    <xf numFmtId="38" fontId="14" fillId="0" borderId="9" xfId="16" applyFont="1" applyFill="1" applyBorder="1" applyAlignment="1" applyProtection="1">
      <alignment/>
      <protection/>
    </xf>
    <xf numFmtId="174" fontId="14" fillId="2" borderId="7" xfId="0" applyNumberFormat="1" applyFont="1" applyFill="1" applyBorder="1" applyAlignment="1" applyProtection="1">
      <alignment horizontal="center"/>
      <protection locked="0"/>
    </xf>
    <xf numFmtId="174" fontId="14" fillId="2" borderId="5" xfId="0" applyNumberFormat="1" applyFont="1" applyFill="1" applyBorder="1" applyAlignment="1" applyProtection="1">
      <alignment horizontal="center"/>
      <protection locked="0"/>
    </xf>
    <xf numFmtId="174" fontId="14" fillId="2" borderId="8" xfId="0" applyNumberFormat="1" applyFont="1" applyFill="1" applyBorder="1" applyAlignment="1" applyProtection="1">
      <alignment horizontal="center"/>
      <protection locked="0"/>
    </xf>
    <xf numFmtId="174" fontId="14" fillId="2" borderId="8" xfId="0" applyNumberFormat="1" applyFont="1" applyFill="1" applyBorder="1" applyAlignment="1" applyProtection="1">
      <alignment horizontal="center" wrapText="1"/>
      <protection locked="0"/>
    </xf>
    <xf numFmtId="174" fontId="14" fillId="2" borderId="20" xfId="0" applyNumberFormat="1" applyFont="1" applyFill="1" applyBorder="1" applyAlignment="1" applyProtection="1">
      <alignment horizontal="center"/>
      <protection locked="0"/>
    </xf>
    <xf numFmtId="0" fontId="0" fillId="0" borderId="0" xfId="28">
      <alignment/>
      <protection/>
    </xf>
    <xf numFmtId="0" fontId="8" fillId="0" borderId="0" xfId="21" applyFont="1" applyFill="1" applyAlignment="1" applyProtection="1">
      <alignment horizontal="centerContinuous"/>
      <protection/>
    </xf>
    <xf numFmtId="0" fontId="8" fillId="2" borderId="1" xfId="21" applyFont="1" applyFill="1" applyBorder="1" applyAlignment="1" applyProtection="1">
      <alignment horizontal="center"/>
      <protection locked="0"/>
    </xf>
    <xf numFmtId="0" fontId="8" fillId="0" borderId="0" xfId="21" applyFont="1" applyFill="1" applyBorder="1" applyAlignment="1" applyProtection="1">
      <alignment horizontal="centerContinuous"/>
      <protection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0" borderId="1" xfId="21" applyFont="1" applyFill="1" applyBorder="1" applyAlignment="1" applyProtection="1">
      <alignment horizontal="center"/>
      <protection/>
    </xf>
    <xf numFmtId="0" fontId="8" fillId="2" borderId="1" xfId="21" applyFont="1" applyFill="1" applyBorder="1" applyProtection="1">
      <alignment/>
      <protection locked="0"/>
    </xf>
    <xf numFmtId="49" fontId="8" fillId="0" borderId="1" xfId="21" applyNumberFormat="1" applyFont="1" applyFill="1" applyBorder="1" applyAlignment="1" applyProtection="1">
      <alignment horizontal="centerContinuous"/>
      <protection/>
    </xf>
    <xf numFmtId="0" fontId="4" fillId="0" borderId="6" xfId="0" applyFont="1" applyFill="1" applyBorder="1" applyAlignment="1" applyProtection="1">
      <alignment horizontal="centerContinuous"/>
      <protection/>
    </xf>
    <xf numFmtId="0" fontId="10" fillId="0" borderId="0" xfId="0" applyFont="1" applyFill="1" applyBorder="1" applyAlignment="1" applyProtection="1">
      <alignment horizontal="centerContinuous"/>
      <protection/>
    </xf>
    <xf numFmtId="0" fontId="10" fillId="0" borderId="6" xfId="0" applyFont="1" applyFill="1" applyBorder="1" applyAlignment="1" applyProtection="1">
      <alignment horizontal="centerContinuous"/>
      <protection/>
    </xf>
    <xf numFmtId="0" fontId="1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38" fontId="18" fillId="0" borderId="0" xfId="16" applyFont="1" applyFill="1" applyBorder="1" applyAlignment="1" applyProtection="1">
      <alignment horizontal="centerContinuous"/>
      <protection/>
    </xf>
    <xf numFmtId="38" fontId="18" fillId="0" borderId="6" xfId="16" applyFont="1" applyFill="1" applyBorder="1" applyAlignment="1" applyProtection="1">
      <alignment horizontal="centerContinuous"/>
      <protection/>
    </xf>
    <xf numFmtId="38" fontId="18" fillId="0" borderId="1" xfId="16" applyFont="1" applyFill="1" applyBorder="1" applyAlignment="1" applyProtection="1">
      <alignment horizontal="centerContinuous"/>
      <protection/>
    </xf>
    <xf numFmtId="38" fontId="18" fillId="0" borderId="8" xfId="16" applyFont="1" applyFill="1" applyBorder="1" applyAlignment="1" applyProtection="1">
      <alignment horizontal="centerContinuous"/>
      <protection/>
    </xf>
    <xf numFmtId="0" fontId="18" fillId="0" borderId="9" xfId="0" applyNumberFormat="1" applyFont="1" applyFill="1" applyBorder="1" applyAlignment="1" applyProtection="1">
      <alignment horizontal="center"/>
      <protection/>
    </xf>
    <xf numFmtId="49" fontId="18" fillId="0" borderId="9" xfId="0" applyNumberFormat="1" applyFont="1" applyFill="1" applyBorder="1" applyAlignment="1" applyProtection="1">
      <alignment horizontal="center"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38" fontId="14" fillId="0" borderId="9" xfId="16" applyFont="1" applyFill="1" applyBorder="1" applyAlignment="1" applyProtection="1">
      <alignment/>
      <protection/>
    </xf>
    <xf numFmtId="38" fontId="14" fillId="0" borderId="11" xfId="16" applyFont="1" applyFill="1" applyBorder="1" applyAlignment="1" applyProtection="1">
      <alignment horizontal="centerContinuous"/>
      <protection/>
    </xf>
    <xf numFmtId="0" fontId="14" fillId="0" borderId="5" xfId="0" applyNumberFormat="1" applyFont="1" applyFill="1" applyBorder="1" applyAlignment="1" applyProtection="1">
      <alignment/>
      <protection/>
    </xf>
    <xf numFmtId="0" fontId="14" fillId="0" borderId="5" xfId="0" applyNumberFormat="1" applyFont="1" applyFill="1" applyBorder="1" applyAlignment="1" applyProtection="1">
      <alignment horizontal="center"/>
      <protection/>
    </xf>
    <xf numFmtId="49" fontId="14" fillId="0" borderId="5" xfId="0" applyNumberFormat="1" applyFont="1" applyFill="1" applyBorder="1" applyAlignment="1" applyProtection="1">
      <alignment horizontal="center"/>
      <protection/>
    </xf>
    <xf numFmtId="38" fontId="14" fillId="0" borderId="5" xfId="16" applyFont="1" applyFill="1" applyBorder="1" applyAlignment="1" applyProtection="1">
      <alignment horizontal="right"/>
      <protection/>
    </xf>
    <xf numFmtId="49" fontId="14" fillId="0" borderId="12" xfId="0" applyNumberFormat="1" applyFont="1" applyFill="1" applyBorder="1" applyAlignment="1" applyProtection="1">
      <alignment/>
      <protection/>
    </xf>
    <xf numFmtId="38" fontId="14" fillId="0" borderId="5" xfId="16" applyFont="1" applyFill="1" applyBorder="1" applyAlignment="1" applyProtection="1">
      <alignment/>
      <protection/>
    </xf>
    <xf numFmtId="38" fontId="14" fillId="0" borderId="10" xfId="16" applyFont="1" applyFill="1" applyBorder="1" applyAlignment="1" applyProtection="1">
      <alignment horizontal="centerContinuous"/>
      <protection/>
    </xf>
    <xf numFmtId="0" fontId="24" fillId="0" borderId="5" xfId="0" applyFont="1" applyFill="1" applyBorder="1" applyAlignment="1" applyProtection="1">
      <alignment horizontal="centerContinuous" vertical="center"/>
      <protection/>
    </xf>
    <xf numFmtId="0" fontId="24" fillId="0" borderId="5" xfId="0" applyFont="1" applyFill="1" applyBorder="1" applyAlignment="1" applyProtection="1">
      <alignment horizontal="centerContinuous"/>
      <protection/>
    </xf>
    <xf numFmtId="0" fontId="21" fillId="0" borderId="7" xfId="0" applyFont="1" applyFill="1" applyBorder="1" applyAlignment="1" applyProtection="1">
      <alignment horizontal="centerContinuous" vertical="center"/>
      <protection/>
    </xf>
    <xf numFmtId="0" fontId="0" fillId="0" borderId="6" xfId="0" applyBorder="1" applyAlignment="1">
      <alignment/>
    </xf>
    <xf numFmtId="0" fontId="8" fillId="0" borderId="0" xfId="0" applyFont="1" applyFill="1" applyBorder="1" applyAlignment="1" applyProtection="1">
      <alignment horizontal="center" vertical="justify"/>
      <protection/>
    </xf>
    <xf numFmtId="174" fontId="14" fillId="0" borderId="5" xfId="0" applyNumberFormat="1" applyFont="1" applyFill="1" applyBorder="1" applyAlignment="1" applyProtection="1">
      <alignment horizontal="center"/>
      <protection/>
    </xf>
    <xf numFmtId="0" fontId="5" fillId="0" borderId="0" xfId="25" applyFont="1" applyFill="1" applyBorder="1" applyAlignment="1" applyProtection="1">
      <alignment horizontal="left"/>
      <protection/>
    </xf>
    <xf numFmtId="0" fontId="5" fillId="0" borderId="0" xfId="0" applyFont="1" applyAlignment="1">
      <alignment/>
    </xf>
    <xf numFmtId="38" fontId="14" fillId="0" borderId="21" xfId="16" applyFont="1" applyFill="1" applyBorder="1" applyAlignment="1" applyProtection="1">
      <alignment horizontal="centerContinuous"/>
      <protection/>
    </xf>
    <xf numFmtId="38" fontId="14" fillId="0" borderId="22" xfId="16" applyFont="1" applyFill="1" applyBorder="1" applyAlignment="1" applyProtection="1">
      <alignment horizontal="centerContinuous"/>
      <protection/>
    </xf>
    <xf numFmtId="38" fontId="14" fillId="2" borderId="5" xfId="16" applyFont="1" applyFill="1" applyBorder="1" applyAlignment="1" applyProtection="1">
      <alignment/>
      <protection locked="0"/>
    </xf>
    <xf numFmtId="3" fontId="14" fillId="0" borderId="12" xfId="0" applyNumberFormat="1" applyFont="1" applyFill="1" applyBorder="1" applyAlignment="1" applyProtection="1">
      <alignment horizontal="centerContinuous"/>
      <protection/>
    </xf>
    <xf numFmtId="6" fontId="8" fillId="3" borderId="5" xfId="18" applyFont="1" applyFill="1" applyBorder="1" applyAlignment="1" applyProtection="1">
      <alignment horizontal="centerContinuous"/>
      <protection/>
    </xf>
    <xf numFmtId="0" fontId="8" fillId="0" borderId="0" xfId="21" applyFont="1" applyFill="1" applyAlignment="1" applyProtection="1">
      <alignment/>
      <protection/>
    </xf>
    <xf numFmtId="0" fontId="0" fillId="0" borderId="0" xfId="0" applyAlignment="1">
      <alignment/>
    </xf>
    <xf numFmtId="0" fontId="25" fillId="0" borderId="0" xfId="21" applyFont="1" applyFill="1" applyAlignment="1" applyProtection="1">
      <alignment horizontal="left"/>
      <protection/>
    </xf>
    <xf numFmtId="38" fontId="18" fillId="0" borderId="5" xfId="16" applyFont="1" applyFill="1" applyBorder="1" applyAlignment="1" applyProtection="1">
      <alignment horizontal="left"/>
      <protection/>
    </xf>
    <xf numFmtId="38" fontId="18" fillId="0" borderId="7" xfId="16" applyFont="1" applyFill="1" applyBorder="1" applyAlignment="1" applyProtection="1">
      <alignment horizontal="left"/>
      <protection/>
    </xf>
    <xf numFmtId="38" fontId="26" fillId="0" borderId="5" xfId="16" applyFont="1" applyFill="1" applyBorder="1" applyAlignment="1" applyProtection="1">
      <alignment horizontal="left"/>
      <protection/>
    </xf>
    <xf numFmtId="38" fontId="18" fillId="0" borderId="5" xfId="16" applyFont="1" applyFill="1" applyBorder="1" applyAlignment="1" applyProtection="1">
      <alignment horizontal="right"/>
      <protection/>
    </xf>
    <xf numFmtId="0" fontId="29" fillId="0" borderId="15" xfId="21" applyFont="1" applyFill="1" applyBorder="1" applyAlignment="1" applyProtection="1">
      <alignment horizontal="right"/>
      <protection/>
    </xf>
    <xf numFmtId="3" fontId="5" fillId="0" borderId="7" xfId="0" applyNumberFormat="1" applyFont="1" applyFill="1" applyBorder="1" applyAlignment="1" applyProtection="1">
      <alignment horizontal="right"/>
      <protection/>
    </xf>
    <xf numFmtId="0" fontId="5" fillId="0" borderId="7" xfId="0" applyFont="1" applyFill="1" applyBorder="1" applyAlignment="1" applyProtection="1">
      <alignment horizontal="right"/>
      <protection/>
    </xf>
    <xf numFmtId="0" fontId="5" fillId="0" borderId="7" xfId="0" applyFont="1" applyFill="1" applyBorder="1" applyAlignment="1" applyProtection="1">
      <alignment horizontal="center"/>
      <protection/>
    </xf>
    <xf numFmtId="0" fontId="29" fillId="0" borderId="1" xfId="21" applyFont="1" applyFill="1" applyBorder="1" applyAlignment="1" applyProtection="1">
      <alignment horizontal="center"/>
      <protection/>
    </xf>
    <xf numFmtId="0" fontId="29" fillId="0" borderId="7" xfId="0" applyFont="1" applyFill="1" applyBorder="1" applyAlignment="1" applyProtection="1">
      <alignment horizontal="center"/>
      <protection/>
    </xf>
    <xf numFmtId="0" fontId="29" fillId="0" borderId="15" xfId="0" applyFont="1" applyFill="1" applyBorder="1" applyAlignment="1" applyProtection="1">
      <alignment horizontal="center"/>
      <protection/>
    </xf>
    <xf numFmtId="38" fontId="8" fillId="2" borderId="5" xfId="18" applyNumberFormat="1" applyFont="1" applyFill="1" applyBorder="1" applyAlignment="1" applyProtection="1">
      <alignment horizontal="right"/>
      <protection locked="0"/>
    </xf>
    <xf numFmtId="38" fontId="8" fillId="2" borderId="5" xfId="18" applyNumberFormat="1" applyFont="1" applyFill="1" applyBorder="1" applyAlignment="1" applyProtection="1">
      <alignment horizontal="centerContinuous"/>
      <protection locked="0"/>
    </xf>
    <xf numFmtId="38" fontId="8" fillId="0" borderId="5" xfId="18" applyNumberFormat="1" applyFont="1" applyFill="1" applyBorder="1" applyAlignment="1" applyProtection="1">
      <alignment horizontal="centerContinuous"/>
      <protection/>
    </xf>
    <xf numFmtId="38" fontId="8" fillId="2" borderId="5" xfId="0" applyNumberFormat="1" applyFont="1" applyFill="1" applyBorder="1" applyAlignment="1" applyProtection="1">
      <alignment horizontal="right"/>
      <protection locked="0"/>
    </xf>
    <xf numFmtId="38" fontId="8" fillId="2" borderId="5" xfId="0" applyNumberFormat="1" applyFont="1" applyFill="1" applyBorder="1" applyAlignment="1" applyProtection="1">
      <alignment horizontal="centerContinuous"/>
      <protection locked="0"/>
    </xf>
    <xf numFmtId="38" fontId="8" fillId="0" borderId="5" xfId="0" applyNumberFormat="1" applyFont="1" applyFill="1" applyBorder="1" applyAlignment="1" applyProtection="1">
      <alignment horizontal="centerContinuous"/>
      <protection/>
    </xf>
    <xf numFmtId="38" fontId="8" fillId="0" borderId="5" xfId="18" applyNumberFormat="1" applyFont="1" applyFill="1" applyBorder="1" applyAlignment="1" applyProtection="1">
      <alignment horizontal="right"/>
      <protection/>
    </xf>
    <xf numFmtId="0" fontId="5" fillId="3" borderId="18" xfId="16" applyNumberFormat="1" applyFont="1" applyFill="1" applyBorder="1" applyAlignment="1" applyProtection="1">
      <alignment horizontal="center"/>
      <protection/>
    </xf>
    <xf numFmtId="0" fontId="5" fillId="3" borderId="5" xfId="16" applyNumberFormat="1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8" fillId="0" borderId="0" xfId="21" applyFont="1" applyFill="1" applyAlignment="1" applyProtection="1">
      <alignment horizontal="right"/>
      <protection/>
    </xf>
    <xf numFmtId="0" fontId="8" fillId="0" borderId="0" xfId="21" applyFont="1" applyFill="1" applyBorder="1" applyAlignment="1" applyProtection="1">
      <alignment horizontal="right"/>
      <protection/>
    </xf>
    <xf numFmtId="0" fontId="8" fillId="0" borderId="0" xfId="21" applyFont="1" applyFill="1" applyAlignment="1" applyProtection="1">
      <alignment horizontal="right" wrapText="1"/>
      <protection/>
    </xf>
    <xf numFmtId="0" fontId="8" fillId="0" borderId="0" xfId="21" applyFont="1" applyFill="1" applyAlignment="1" applyProtection="1">
      <alignment horizontal="left" wrapText="1"/>
      <protection/>
    </xf>
    <xf numFmtId="0" fontId="32" fillId="0" borderId="0" xfId="0" applyFont="1" applyFill="1" applyAlignment="1" applyProtection="1">
      <alignment horizontal="centerContinuous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0" xfId="0" applyFont="1" applyFill="1" applyBorder="1" applyAlignment="1" applyProtection="1">
      <alignment horizontal="centerContinuous"/>
      <protection/>
    </xf>
    <xf numFmtId="0" fontId="3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1" xfId="0" applyFont="1" applyFill="1" applyBorder="1" applyAlignment="1" applyProtection="1">
      <alignment horizontal="centerContinuous"/>
      <protection/>
    </xf>
    <xf numFmtId="0" fontId="32" fillId="0" borderId="1" xfId="0" applyFont="1" applyFill="1" applyBorder="1" applyAlignment="1" applyProtection="1">
      <alignment/>
      <protection/>
    </xf>
    <xf numFmtId="0" fontId="33" fillId="0" borderId="0" xfId="0" applyFont="1" applyFill="1" applyAlignment="1" applyProtection="1">
      <alignment vertical="top"/>
      <protection/>
    </xf>
    <xf numFmtId="0" fontId="33" fillId="0" borderId="0" xfId="0" applyFont="1" applyFill="1" applyAlignment="1" applyProtection="1">
      <alignment horizontal="centerContinuous" vertical="top"/>
      <protection/>
    </xf>
    <xf numFmtId="0" fontId="34" fillId="0" borderId="0" xfId="0" applyFont="1" applyFill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/>
      <protection/>
    </xf>
    <xf numFmtId="0" fontId="35" fillId="0" borderId="0" xfId="0" applyFont="1" applyFill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 applyProtection="1">
      <alignment horizontal="right"/>
      <protection/>
    </xf>
    <xf numFmtId="0" fontId="31" fillId="0" borderId="0" xfId="22" applyFont="1" applyFill="1" applyBorder="1" applyAlignment="1" applyProtection="1">
      <alignment/>
      <protection/>
    </xf>
    <xf numFmtId="0" fontId="32" fillId="0" borderId="3" xfId="21" applyFont="1" applyFill="1" applyBorder="1" applyAlignment="1" applyProtection="1">
      <alignment horizontal="centerContinuous"/>
      <protection/>
    </xf>
    <xf numFmtId="0" fontId="32" fillId="0" borderId="2" xfId="0" applyFont="1" applyFill="1" applyBorder="1" applyAlignment="1" applyProtection="1">
      <alignment horizontal="centerContinuous"/>
      <protection/>
    </xf>
    <xf numFmtId="0" fontId="36" fillId="0" borderId="5" xfId="0" applyFont="1" applyFill="1" applyBorder="1" applyAlignment="1" applyProtection="1">
      <alignment vertical="top"/>
      <protection/>
    </xf>
    <xf numFmtId="0" fontId="36" fillId="0" borderId="0" xfId="0" applyFont="1" applyFill="1" applyBorder="1" applyAlignment="1" applyProtection="1">
      <alignment vertical="top"/>
      <protection/>
    </xf>
    <xf numFmtId="0" fontId="5" fillId="0" borderId="6" xfId="0" applyFont="1" applyFill="1" applyBorder="1" applyAlignment="1" applyProtection="1">
      <alignment/>
      <protection/>
    </xf>
    <xf numFmtId="0" fontId="32" fillId="0" borderId="7" xfId="0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32" fillId="0" borderId="7" xfId="0" applyFont="1" applyFill="1" applyBorder="1" applyAlignment="1" applyProtection="1">
      <alignment horizontal="center"/>
      <protection/>
    </xf>
    <xf numFmtId="0" fontId="32" fillId="0" borderId="7" xfId="0" applyFont="1" applyFill="1" applyBorder="1" applyAlignment="1" applyProtection="1">
      <alignment horizontal="centerContinuous"/>
      <protection/>
    </xf>
    <xf numFmtId="0" fontId="5" fillId="0" borderId="8" xfId="0" applyFont="1" applyFill="1" applyBorder="1" applyAlignment="1" applyProtection="1">
      <alignment horizontal="centerContinuous"/>
      <protection/>
    </xf>
    <xf numFmtId="0" fontId="5" fillId="0" borderId="5" xfId="0" applyFont="1" applyFill="1" applyBorder="1" applyAlignment="1" applyProtection="1">
      <alignment/>
      <protection/>
    </xf>
    <xf numFmtId="0" fontId="5" fillId="0" borderId="5" xfId="0" applyFont="1" applyFill="1" applyBorder="1" applyAlignment="1" applyProtection="1">
      <alignment horizontal="centerContinuous"/>
      <protection/>
    </xf>
    <xf numFmtId="0" fontId="5" fillId="0" borderId="6" xfId="0" applyFont="1" applyFill="1" applyBorder="1" applyAlignment="1" applyProtection="1">
      <alignment horizontal="centerContinuous"/>
      <protection/>
    </xf>
    <xf numFmtId="0" fontId="5" fillId="0" borderId="7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/>
    </xf>
    <xf numFmtId="0" fontId="32" fillId="0" borderId="2" xfId="0" applyFont="1" applyFill="1" applyBorder="1" applyAlignment="1" applyProtection="1">
      <alignment/>
      <protection/>
    </xf>
    <xf numFmtId="0" fontId="5" fillId="0" borderId="3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 horizontal="center"/>
      <protection/>
    </xf>
    <xf numFmtId="0" fontId="5" fillId="3" borderId="0" xfId="0" applyFont="1" applyFill="1" applyBorder="1" applyAlignment="1" applyProtection="1">
      <alignment/>
      <protection/>
    </xf>
    <xf numFmtId="0" fontId="5" fillId="0" borderId="3" xfId="0" applyFont="1" applyFill="1" applyBorder="1" applyAlignment="1" applyProtection="1">
      <alignment horizontal="centerContinuous"/>
      <protection/>
    </xf>
    <xf numFmtId="0" fontId="5" fillId="0" borderId="4" xfId="0" applyFont="1" applyFill="1" applyBorder="1" applyAlignment="1" applyProtection="1">
      <alignment horizontal="centerContinuous"/>
      <protection/>
    </xf>
    <xf numFmtId="0" fontId="32" fillId="0" borderId="3" xfId="0" applyFont="1" applyFill="1" applyBorder="1" applyAlignment="1" applyProtection="1">
      <alignment horizontal="centerContinuous"/>
      <protection/>
    </xf>
    <xf numFmtId="0" fontId="5" fillId="0" borderId="5" xfId="0" applyFont="1" applyBorder="1" applyAlignment="1">
      <alignment/>
    </xf>
    <xf numFmtId="0" fontId="5" fillId="0" borderId="4" xfId="0" applyFont="1" applyFill="1" applyBorder="1" applyAlignment="1" applyProtection="1">
      <alignment/>
      <protection/>
    </xf>
    <xf numFmtId="0" fontId="8" fillId="0" borderId="5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Border="1" applyAlignment="1">
      <alignment/>
    </xf>
    <xf numFmtId="0" fontId="8" fillId="0" borderId="6" xfId="0" applyFont="1" applyFill="1" applyBorder="1" applyAlignment="1" applyProtection="1">
      <alignment/>
      <protection/>
    </xf>
    <xf numFmtId="0" fontId="31" fillId="0" borderId="7" xfId="0" applyFont="1" applyFill="1" applyBorder="1" applyAlignment="1" applyProtection="1">
      <alignment horizontal="center"/>
      <protection/>
    </xf>
    <xf numFmtId="0" fontId="31" fillId="0" borderId="9" xfId="0" applyFont="1" applyFill="1" applyBorder="1" applyAlignment="1" applyProtection="1">
      <alignment horizontal="center" wrapText="1"/>
      <protection/>
    </xf>
    <xf numFmtId="0" fontId="18" fillId="0" borderId="12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19" fillId="0" borderId="12" xfId="0" applyFont="1" applyFill="1" applyBorder="1" applyAlignment="1" applyProtection="1">
      <alignment horizontal="centerContinuous"/>
      <protection/>
    </xf>
    <xf numFmtId="0" fontId="31" fillId="0" borderId="23" xfId="0" applyFont="1" applyFill="1" applyBorder="1" applyAlignment="1" applyProtection="1">
      <alignment horizontal="center"/>
      <protection/>
    </xf>
    <xf numFmtId="0" fontId="31" fillId="0" borderId="13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 applyProtection="1">
      <alignment/>
      <protection/>
    </xf>
    <xf numFmtId="0" fontId="19" fillId="0" borderId="5" xfId="0" applyFont="1" applyFill="1" applyBorder="1" applyAlignment="1" applyProtection="1">
      <alignment horizontal="centerContinuous"/>
      <protection/>
    </xf>
    <xf numFmtId="0" fontId="5" fillId="0" borderId="19" xfId="0" applyFont="1" applyFill="1" applyBorder="1" applyAlignment="1" applyProtection="1">
      <alignment horizontal="centerContinuous"/>
      <protection/>
    </xf>
    <xf numFmtId="0" fontId="31" fillId="0" borderId="2" xfId="0" applyFont="1" applyFill="1" applyBorder="1" applyAlignment="1" applyProtection="1">
      <alignment horizontal="center"/>
      <protection/>
    </xf>
    <xf numFmtId="0" fontId="31" fillId="0" borderId="24" xfId="0" applyFont="1" applyFill="1" applyBorder="1" applyAlignment="1" applyProtection="1">
      <alignment horizontal="center"/>
      <protection/>
    </xf>
    <xf numFmtId="0" fontId="31" fillId="0" borderId="17" xfId="0" applyFont="1" applyFill="1" applyBorder="1" applyAlignment="1" applyProtection="1">
      <alignment horizontal="center" wrapText="1"/>
      <protection/>
    </xf>
    <xf numFmtId="0" fontId="19" fillId="0" borderId="15" xfId="0" applyFont="1" applyFill="1" applyBorder="1" applyAlignment="1" applyProtection="1">
      <alignment horizontal="centerContinuous"/>
      <protection/>
    </xf>
    <xf numFmtId="0" fontId="31" fillId="0" borderId="15" xfId="0" applyFont="1" applyFill="1" applyBorder="1" applyAlignment="1" applyProtection="1">
      <alignment horizontal="center"/>
      <protection/>
    </xf>
    <xf numFmtId="0" fontId="19" fillId="0" borderId="7" xfId="0" applyFont="1" applyFill="1" applyBorder="1" applyAlignment="1" applyProtection="1">
      <alignment horizontal="centerContinuous"/>
      <protection/>
    </xf>
    <xf numFmtId="0" fontId="31" fillId="0" borderId="7" xfId="0" applyFont="1" applyFill="1" applyBorder="1" applyAlignment="1" applyProtection="1">
      <alignment horizontal="centerContinuous"/>
      <protection/>
    </xf>
    <xf numFmtId="0" fontId="31" fillId="0" borderId="1" xfId="0" applyFont="1" applyFill="1" applyBorder="1" applyAlignment="1" applyProtection="1">
      <alignment horizontal="centerContinuous"/>
      <protection/>
    </xf>
    <xf numFmtId="0" fontId="31" fillId="0" borderId="8" xfId="0" applyFont="1" applyFill="1" applyBorder="1" applyAlignment="1" applyProtection="1">
      <alignment horizontal="centerContinuous"/>
      <protection/>
    </xf>
    <xf numFmtId="0" fontId="5" fillId="0" borderId="10" xfId="0" applyFont="1" applyFill="1" applyBorder="1" applyAlignment="1" applyProtection="1">
      <alignment horizontal="centerContinuous"/>
      <protection/>
    </xf>
    <xf numFmtId="0" fontId="5" fillId="0" borderId="11" xfId="0" applyFont="1" applyFill="1" applyBorder="1" applyAlignment="1" applyProtection="1">
      <alignment horizontal="centerContinuous"/>
      <protection/>
    </xf>
    <xf numFmtId="38" fontId="5" fillId="0" borderId="1" xfId="16" applyFont="1" applyFill="1" applyBorder="1" applyAlignment="1" applyProtection="1">
      <alignment horizontal="centerContinuous"/>
      <protection/>
    </xf>
    <xf numFmtId="38" fontId="5" fillId="0" borderId="8" xfId="16" applyFont="1" applyFill="1" applyBorder="1" applyAlignment="1" applyProtection="1" quotePrefix="1">
      <alignment horizontal="centerContinuous"/>
      <protection/>
    </xf>
    <xf numFmtId="38" fontId="5" fillId="0" borderId="7" xfId="16" applyFont="1" applyFill="1" applyBorder="1" applyAlignment="1" applyProtection="1">
      <alignment horizontal="centerContinuous"/>
      <protection/>
    </xf>
    <xf numFmtId="38" fontId="5" fillId="0" borderId="8" xfId="16" applyFont="1" applyFill="1" applyBorder="1" applyAlignment="1" applyProtection="1">
      <alignment horizontal="centerContinuous"/>
      <protection/>
    </xf>
    <xf numFmtId="0" fontId="5" fillId="0" borderId="9" xfId="0" applyFont="1" applyFill="1" applyBorder="1" applyAlignment="1" applyProtection="1">
      <alignment horizontal="centerContinuous"/>
      <protection/>
    </xf>
    <xf numFmtId="0" fontId="5" fillId="0" borderId="16" xfId="0" applyFont="1" applyFill="1" applyBorder="1" applyAlignment="1" applyProtection="1">
      <alignment horizontal="center"/>
      <protection/>
    </xf>
    <xf numFmtId="38" fontId="5" fillId="0" borderId="16" xfId="16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Continuous" wrapText="1"/>
      <protection/>
    </xf>
    <xf numFmtId="0" fontId="5" fillId="0" borderId="11" xfId="0" applyFont="1" applyFill="1" applyBorder="1" applyAlignment="1" applyProtection="1">
      <alignment horizontal="centerContinuous" wrapText="1"/>
      <protection/>
    </xf>
    <xf numFmtId="3" fontId="5" fillId="0" borderId="3" xfId="0" applyNumberFormat="1" applyFont="1" applyFill="1" applyBorder="1" applyAlignment="1" applyProtection="1">
      <alignment horizontal="centerContinuous"/>
      <protection/>
    </xf>
    <xf numFmtId="3" fontId="5" fillId="0" borderId="4" xfId="0" applyNumberFormat="1" applyFont="1" applyFill="1" applyBorder="1" applyAlignment="1" applyProtection="1">
      <alignment horizontal="centerContinuous"/>
      <protection/>
    </xf>
    <xf numFmtId="3" fontId="5" fillId="0" borderId="0" xfId="0" applyNumberFormat="1" applyFont="1" applyFill="1" applyAlignment="1" applyProtection="1">
      <alignment horizontal="left"/>
      <protection/>
    </xf>
    <xf numFmtId="3" fontId="36" fillId="0" borderId="5" xfId="0" applyNumberFormat="1" applyFont="1" applyFill="1" applyBorder="1" applyAlignment="1" applyProtection="1">
      <alignment vertical="top"/>
      <protection/>
    </xf>
    <xf numFmtId="3" fontId="5" fillId="0" borderId="0" xfId="0" applyNumberFormat="1" applyFont="1" applyFill="1" applyAlignment="1" applyProtection="1">
      <alignment/>
      <protection/>
    </xf>
    <xf numFmtId="3" fontId="36" fillId="0" borderId="0" xfId="0" applyNumberFormat="1" applyFont="1" applyFill="1" applyBorder="1" applyAlignment="1" applyProtection="1">
      <alignment vertical="top"/>
      <protection/>
    </xf>
    <xf numFmtId="3" fontId="5" fillId="0" borderId="6" xfId="0" applyNumberFormat="1" applyFont="1" applyFill="1" applyBorder="1" applyAlignment="1" applyProtection="1">
      <alignment/>
      <protection/>
    </xf>
    <xf numFmtId="0" fontId="8" fillId="0" borderId="5" xfId="0" applyFont="1" applyFill="1" applyBorder="1" applyAlignment="1" applyProtection="1">
      <alignment horizontal="left"/>
      <protection/>
    </xf>
    <xf numFmtId="3" fontId="8" fillId="0" borderId="0" xfId="0" applyNumberFormat="1" applyFont="1" applyFill="1" applyAlignment="1" applyProtection="1">
      <alignment horizontal="left"/>
      <protection/>
    </xf>
    <xf numFmtId="3" fontId="8" fillId="0" borderId="5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5" xfId="0" applyNumberFormat="1" applyFont="1" applyFill="1" applyBorder="1" applyAlignment="1" applyProtection="1">
      <alignment/>
      <protection/>
    </xf>
    <xf numFmtId="3" fontId="8" fillId="0" borderId="1" xfId="0" applyNumberFormat="1" applyFont="1" applyFill="1" applyBorder="1" applyAlignment="1" applyProtection="1">
      <alignment horizontal="centerContinuous"/>
      <protection/>
    </xf>
    <xf numFmtId="3" fontId="8" fillId="0" borderId="0" xfId="0" applyNumberFormat="1" applyFont="1" applyFill="1" applyAlignment="1" applyProtection="1">
      <alignment vertical="center"/>
      <protection/>
    </xf>
    <xf numFmtId="3" fontId="8" fillId="0" borderId="1" xfId="0" applyNumberFormat="1" applyFont="1" applyFill="1" applyBorder="1" applyAlignment="1" applyProtection="1">
      <alignment horizontal="centerContinuous" vertical="center"/>
      <protection/>
    </xf>
    <xf numFmtId="3" fontId="8" fillId="0" borderId="6" xfId="0" applyNumberFormat="1" applyFont="1" applyFill="1" applyBorder="1" applyAlignment="1" applyProtection="1">
      <alignment/>
      <protection/>
    </xf>
    <xf numFmtId="0" fontId="31" fillId="0" borderId="9" xfId="0" applyFont="1" applyFill="1" applyBorder="1" applyAlignment="1" applyProtection="1">
      <alignment horizontal="centerContinuous"/>
      <protection/>
    </xf>
    <xf numFmtId="0" fontId="5" fillId="0" borderId="1" xfId="0" applyFont="1" applyFill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3" fontId="5" fillId="0" borderId="15" xfId="0" applyNumberFormat="1" applyFont="1" applyFill="1" applyBorder="1" applyAlignment="1" applyProtection="1">
      <alignment horizontal="right"/>
      <protection/>
    </xf>
    <xf numFmtId="3" fontId="19" fillId="0" borderId="12" xfId="0" applyNumberFormat="1" applyFont="1" applyFill="1" applyBorder="1" applyAlignment="1" applyProtection="1">
      <alignment horizontal="centerContinuous"/>
      <protection/>
    </xf>
    <xf numFmtId="3" fontId="31" fillId="0" borderId="23" xfId="0" applyNumberFormat="1" applyFont="1" applyFill="1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horizontal="right"/>
      <protection/>
    </xf>
    <xf numFmtId="3" fontId="5" fillId="0" borderId="1" xfId="0" applyNumberFormat="1" applyFont="1" applyFill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Alignment="1" applyProtection="1">
      <alignment horizontal="centerContinuous"/>
      <protection/>
    </xf>
    <xf numFmtId="3" fontId="19" fillId="0" borderId="5" xfId="0" applyNumberFormat="1" applyFont="1" applyFill="1" applyBorder="1" applyAlignment="1" applyProtection="1">
      <alignment horizontal="centerContinuous"/>
      <protection/>
    </xf>
    <xf numFmtId="3" fontId="5" fillId="0" borderId="19" xfId="0" applyNumberFormat="1" applyFont="1" applyFill="1" applyBorder="1" applyAlignment="1" applyProtection="1">
      <alignment horizontal="centerContinuous"/>
      <protection/>
    </xf>
    <xf numFmtId="3" fontId="31" fillId="0" borderId="2" xfId="0" applyNumberFormat="1" applyFont="1" applyFill="1" applyBorder="1" applyAlignment="1" applyProtection="1">
      <alignment horizontal="center"/>
      <protection/>
    </xf>
    <xf numFmtId="3" fontId="31" fillId="0" borderId="24" xfId="0" applyNumberFormat="1" applyFont="1" applyFill="1" applyBorder="1" applyAlignment="1" applyProtection="1">
      <alignment horizontal="center"/>
      <protection/>
    </xf>
    <xf numFmtId="3" fontId="5" fillId="0" borderId="12" xfId="0" applyNumberFormat="1" applyFont="1" applyFill="1" applyBorder="1" applyAlignment="1" applyProtection="1">
      <alignment/>
      <protection/>
    </xf>
    <xf numFmtId="3" fontId="5" fillId="0" borderId="15" xfId="0" applyNumberFormat="1" applyFont="1" applyFill="1" applyBorder="1" applyAlignment="1" applyProtection="1">
      <alignment/>
      <protection/>
    </xf>
    <xf numFmtId="3" fontId="19" fillId="0" borderId="15" xfId="0" applyNumberFormat="1" applyFont="1" applyFill="1" applyBorder="1" applyAlignment="1" applyProtection="1">
      <alignment horizontal="centerContinuous"/>
      <protection/>
    </xf>
    <xf numFmtId="3" fontId="31" fillId="0" borderId="15" xfId="0" applyNumberFormat="1" applyFont="1" applyFill="1" applyBorder="1" applyAlignment="1" applyProtection="1">
      <alignment horizontal="center"/>
      <protection/>
    </xf>
    <xf numFmtId="3" fontId="5" fillId="0" borderId="8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 horizontal="centerContinuous"/>
      <protection/>
    </xf>
    <xf numFmtId="3" fontId="19" fillId="0" borderId="7" xfId="0" applyNumberFormat="1" applyFont="1" applyFill="1" applyBorder="1" applyAlignment="1" applyProtection="1">
      <alignment horizontal="centerContinuous"/>
      <protection/>
    </xf>
    <xf numFmtId="3" fontId="5" fillId="0" borderId="8" xfId="0" applyNumberFormat="1" applyFont="1" applyFill="1" applyBorder="1" applyAlignment="1" applyProtection="1">
      <alignment horizontal="centerContinuous"/>
      <protection/>
    </xf>
    <xf numFmtId="3" fontId="31" fillId="0" borderId="7" xfId="0" applyNumberFormat="1" applyFont="1" applyFill="1" applyBorder="1" applyAlignment="1" applyProtection="1">
      <alignment horizontal="center"/>
      <protection/>
    </xf>
    <xf numFmtId="3" fontId="31" fillId="0" borderId="7" xfId="0" applyNumberFormat="1" applyFont="1" applyFill="1" applyBorder="1" applyAlignment="1" applyProtection="1">
      <alignment horizontal="centerContinuous"/>
      <protection/>
    </xf>
    <xf numFmtId="3" fontId="31" fillId="0" borderId="1" xfId="0" applyNumberFormat="1" applyFont="1" applyFill="1" applyBorder="1" applyAlignment="1" applyProtection="1">
      <alignment horizontal="centerContinuous"/>
      <protection/>
    </xf>
    <xf numFmtId="3" fontId="31" fillId="0" borderId="8" xfId="0" applyNumberFormat="1" applyFont="1" applyFill="1" applyBorder="1" applyAlignment="1" applyProtection="1">
      <alignment horizontal="centerContinuous"/>
      <protection/>
    </xf>
    <xf numFmtId="3" fontId="5" fillId="0" borderId="10" xfId="0" applyNumberFormat="1" applyFont="1" applyFill="1" applyBorder="1" applyAlignment="1" applyProtection="1">
      <alignment horizontal="centerContinuous"/>
      <protection/>
    </xf>
    <xf numFmtId="3" fontId="5" fillId="0" borderId="10" xfId="0" applyNumberFormat="1" applyFont="1" applyFill="1" applyBorder="1" applyAlignment="1" applyProtection="1">
      <alignment horizontal="centerContinuous" wrapText="1"/>
      <protection/>
    </xf>
    <xf numFmtId="3" fontId="5" fillId="0" borderId="11" xfId="0" applyNumberFormat="1" applyFont="1" applyFill="1" applyBorder="1" applyAlignment="1" applyProtection="1">
      <alignment horizontal="centerContinuous" wrapText="1"/>
      <protection/>
    </xf>
    <xf numFmtId="3" fontId="5" fillId="0" borderId="7" xfId="0" applyNumberFormat="1" applyFont="1" applyFill="1" applyBorder="1" applyAlignment="1" applyProtection="1">
      <alignment horizontal="center"/>
      <protection/>
    </xf>
    <xf numFmtId="3" fontId="5" fillId="0" borderId="16" xfId="0" applyNumberFormat="1" applyFont="1" applyFill="1" applyBorder="1" applyAlignment="1" applyProtection="1">
      <alignment horizontal="center"/>
      <protection/>
    </xf>
    <xf numFmtId="3" fontId="5" fillId="0" borderId="7" xfId="0" applyNumberFormat="1" applyFont="1" applyFill="1" applyBorder="1" applyAlignment="1" applyProtection="1">
      <alignment horizontal="centerContinuous"/>
      <protection/>
    </xf>
    <xf numFmtId="3" fontId="5" fillId="0" borderId="5" xfId="0" applyNumberFormat="1" applyFont="1" applyFill="1" applyBorder="1" applyAlignment="1" applyProtection="1">
      <alignment horizontal="centerContinuous"/>
      <protection/>
    </xf>
    <xf numFmtId="3" fontId="5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6" fillId="0" borderId="5" xfId="0" applyFont="1" applyFill="1" applyBorder="1" applyAlignment="1" applyProtection="1">
      <alignment/>
      <protection/>
    </xf>
    <xf numFmtId="17" fontId="5" fillId="0" borderId="0" xfId="0" applyNumberFormat="1" applyFont="1" applyFill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 horizontal="center"/>
      <protection/>
    </xf>
    <xf numFmtId="0" fontId="32" fillId="0" borderId="1" xfId="0" applyFont="1" applyFill="1" applyBorder="1" applyAlignment="1" applyProtection="1">
      <alignment horizontal="centerContinuous"/>
      <protection/>
    </xf>
    <xf numFmtId="0" fontId="32" fillId="0" borderId="15" xfId="0" applyFont="1" applyFill="1" applyBorder="1" applyAlignment="1" applyProtection="1">
      <alignment horizontal="centerContinuous"/>
      <protection/>
    </xf>
    <xf numFmtId="0" fontId="32" fillId="0" borderId="8" xfId="0" applyFont="1" applyFill="1" applyBorder="1" applyAlignment="1" applyProtection="1">
      <alignment horizontal="centerContinuous"/>
      <protection/>
    </xf>
    <xf numFmtId="0" fontId="36" fillId="0" borderId="7" xfId="0" applyFont="1" applyFill="1" applyBorder="1" applyAlignment="1" applyProtection="1">
      <alignment horizontal="center" vertical="center"/>
      <protection/>
    </xf>
    <xf numFmtId="0" fontId="36" fillId="0" borderId="15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Continuous" vertical="center"/>
      <protection/>
    </xf>
    <xf numFmtId="0" fontId="36" fillId="0" borderId="8" xfId="0" applyFont="1" applyFill="1" applyBorder="1" applyAlignment="1" applyProtection="1">
      <alignment horizontal="centerContinuous" vertical="center"/>
      <protection/>
    </xf>
    <xf numFmtId="0" fontId="36" fillId="0" borderId="5" xfId="0" applyFont="1" applyFill="1" applyBorder="1" applyAlignment="1" applyProtection="1">
      <alignment horizontal="center" wrapText="1"/>
      <protection/>
    </xf>
    <xf numFmtId="0" fontId="36" fillId="0" borderId="5" xfId="0" applyFont="1" applyFill="1" applyBorder="1" applyAlignment="1" applyProtection="1">
      <alignment horizontal="center" textRotation="90" wrapText="1"/>
      <protection/>
    </xf>
    <xf numFmtId="0" fontId="36" fillId="0" borderId="12" xfId="0" applyFont="1" applyFill="1" applyBorder="1" applyAlignment="1" applyProtection="1">
      <alignment horizontal="center" wrapText="1"/>
      <protection/>
    </xf>
    <xf numFmtId="0" fontId="36" fillId="0" borderId="5" xfId="0" applyFont="1" applyFill="1" applyBorder="1" applyAlignment="1" applyProtection="1">
      <alignment wrapText="1"/>
      <protection/>
    </xf>
    <xf numFmtId="0" fontId="36" fillId="0" borderId="0" xfId="0" applyFont="1" applyFill="1" applyBorder="1" applyAlignment="1" applyProtection="1">
      <alignment textRotation="90" wrapText="1"/>
      <protection/>
    </xf>
    <xf numFmtId="0" fontId="36" fillId="0" borderId="6" xfId="0" applyFont="1" applyFill="1" applyBorder="1" applyAlignment="1" applyProtection="1">
      <alignment horizontal="centerContinuous" wrapText="1"/>
      <protection/>
    </xf>
    <xf numFmtId="0" fontId="14" fillId="2" borderId="5" xfId="0" applyNumberFormat="1" applyFont="1" applyFill="1" applyBorder="1" applyAlignment="1" applyProtection="1">
      <alignment/>
      <protection locked="0"/>
    </xf>
    <xf numFmtId="0" fontId="14" fillId="2" borderId="5" xfId="0" applyNumberFormat="1" applyFont="1" applyFill="1" applyBorder="1" applyAlignment="1" applyProtection="1">
      <alignment horizontal="center"/>
      <protection locked="0"/>
    </xf>
    <xf numFmtId="49" fontId="14" fillId="2" borderId="5" xfId="15" applyNumberFormat="1" applyFont="1" applyFill="1" applyBorder="1" applyAlignment="1" applyProtection="1">
      <alignment horizontal="center"/>
      <protection locked="0"/>
    </xf>
    <xf numFmtId="38" fontId="14" fillId="2" borderId="5" xfId="16" applyFont="1" applyFill="1" applyBorder="1" applyAlignment="1" applyProtection="1">
      <alignment horizontal="right"/>
      <protection locked="0"/>
    </xf>
    <xf numFmtId="49" fontId="14" fillId="2" borderId="12" xfId="0" applyNumberFormat="1" applyFont="1" applyFill="1" applyBorder="1" applyAlignment="1" applyProtection="1">
      <alignment/>
      <protection locked="0"/>
    </xf>
    <xf numFmtId="49" fontId="14" fillId="2" borderId="5" xfId="0" applyNumberFormat="1" applyFont="1" applyFill="1" applyBorder="1" applyAlignment="1" applyProtection="1">
      <alignment horizontal="center"/>
      <protection locked="0"/>
    </xf>
    <xf numFmtId="49" fontId="14" fillId="2" borderId="12" xfId="0" applyNumberFormat="1" applyFont="1" applyFill="1" applyBorder="1" applyAlignment="1" applyProtection="1" quotePrefix="1">
      <alignment/>
      <protection locked="0"/>
    </xf>
    <xf numFmtId="0" fontId="14" fillId="2" borderId="7" xfId="0" applyNumberFormat="1" applyFont="1" applyFill="1" applyBorder="1" applyAlignment="1" applyProtection="1">
      <alignment/>
      <protection locked="0"/>
    </xf>
    <xf numFmtId="0" fontId="14" fillId="2" borderId="7" xfId="0" applyNumberFormat="1" applyFont="1" applyFill="1" applyBorder="1" applyAlignment="1" applyProtection="1">
      <alignment horizontal="center"/>
      <protection locked="0"/>
    </xf>
    <xf numFmtId="49" fontId="14" fillId="2" borderId="7" xfId="0" applyNumberFormat="1" applyFont="1" applyFill="1" applyBorder="1" applyAlignment="1" applyProtection="1">
      <alignment horizontal="center"/>
      <protection locked="0"/>
    </xf>
    <xf numFmtId="38" fontId="14" fillId="2" borderId="7" xfId="16" applyFont="1" applyFill="1" applyBorder="1" applyAlignment="1" applyProtection="1">
      <alignment horizontal="right"/>
      <protection locked="0"/>
    </xf>
    <xf numFmtId="49" fontId="14" fillId="2" borderId="15" xfId="0" applyNumberFormat="1" applyFont="1" applyFill="1" applyBorder="1" applyAlignment="1" applyProtection="1">
      <alignment/>
      <protection locked="0"/>
    </xf>
    <xf numFmtId="0" fontId="18" fillId="0" borderId="9" xfId="0" applyNumberFormat="1" applyFont="1" applyFill="1" applyBorder="1" applyAlignment="1" applyProtection="1">
      <alignment horizontal="right"/>
      <protection/>
    </xf>
    <xf numFmtId="0" fontId="14" fillId="0" borderId="10" xfId="0" applyFont="1" applyBorder="1" applyAlignment="1">
      <alignment horizontal="centerContinuous"/>
    </xf>
    <xf numFmtId="0" fontId="18" fillId="0" borderId="5" xfId="0" applyNumberFormat="1" applyFont="1" applyFill="1" applyBorder="1" applyAlignment="1" applyProtection="1">
      <alignment/>
      <protection/>
    </xf>
    <xf numFmtId="0" fontId="18" fillId="0" borderId="5" xfId="0" applyNumberFormat="1" applyFont="1" applyFill="1" applyBorder="1" applyAlignment="1" applyProtection="1">
      <alignment horizontal="center"/>
      <protection/>
    </xf>
    <xf numFmtId="49" fontId="18" fillId="0" borderId="5" xfId="0" applyNumberFormat="1" applyFont="1" applyFill="1" applyBorder="1" applyAlignment="1" applyProtection="1">
      <alignment horizontal="center"/>
      <protection/>
    </xf>
    <xf numFmtId="49" fontId="18" fillId="0" borderId="12" xfId="0" applyNumberFormat="1" applyFont="1" applyFill="1" applyBorder="1" applyAlignment="1" applyProtection="1">
      <alignment/>
      <protection/>
    </xf>
    <xf numFmtId="38" fontId="18" fillId="0" borderId="5" xfId="16" applyFont="1" applyFill="1" applyBorder="1" applyAlignment="1" applyProtection="1">
      <alignment/>
      <protection/>
    </xf>
    <xf numFmtId="38" fontId="14" fillId="0" borderId="9" xfId="16" applyFont="1" applyFill="1" applyBorder="1" applyAlignment="1" applyProtection="1">
      <alignment horizontal="right"/>
      <protection/>
    </xf>
    <xf numFmtId="0" fontId="28" fillId="0" borderId="25" xfId="0" applyNumberFormat="1" applyFont="1" applyFill="1" applyBorder="1" applyAlignment="1" applyProtection="1">
      <alignment horizontal="right"/>
      <protection/>
    </xf>
    <xf numFmtId="0" fontId="18" fillId="0" borderId="25" xfId="0" applyNumberFormat="1" applyFont="1" applyFill="1" applyBorder="1" applyAlignment="1" applyProtection="1">
      <alignment horizontal="center"/>
      <protection/>
    </xf>
    <xf numFmtId="38" fontId="26" fillId="0" borderId="7" xfId="16" applyFont="1" applyFill="1" applyBorder="1" applyAlignment="1" applyProtection="1">
      <alignment horizontal="left"/>
      <protection/>
    </xf>
    <xf numFmtId="38" fontId="18" fillId="0" borderId="5" xfId="16" applyFont="1" applyFill="1" applyBorder="1" applyAlignment="1" applyProtection="1">
      <alignment horizontal="center"/>
      <protection/>
    </xf>
    <xf numFmtId="38" fontId="26" fillId="0" borderId="5" xfId="16" applyFont="1" applyFill="1" applyBorder="1" applyAlignment="1" applyProtection="1">
      <alignment horizontal="center"/>
      <protection/>
    </xf>
    <xf numFmtId="38" fontId="26" fillId="0" borderId="7" xfId="16" applyFont="1" applyFill="1" applyBorder="1" applyAlignment="1" applyProtection="1">
      <alignment horizontal="center"/>
      <protection/>
    </xf>
    <xf numFmtId="38" fontId="27" fillId="0" borderId="5" xfId="16" applyFont="1" applyFill="1" applyBorder="1" applyAlignment="1" applyProtection="1">
      <alignment horizontal="center"/>
      <protection/>
    </xf>
    <xf numFmtId="38" fontId="14" fillId="2" borderId="9" xfId="16" applyFont="1" applyFill="1" applyBorder="1" applyAlignment="1" applyProtection="1">
      <alignment horizontal="center"/>
      <protection locked="0"/>
    </xf>
    <xf numFmtId="0" fontId="32" fillId="0" borderId="2" xfId="24" applyFont="1" applyFill="1" applyBorder="1" applyAlignment="1" applyProtection="1">
      <alignment horizontal="centerContinuous"/>
      <protection/>
    </xf>
    <xf numFmtId="0" fontId="5" fillId="0" borderId="3" xfId="24" applyFont="1" applyFill="1" applyBorder="1" applyAlignment="1" applyProtection="1">
      <alignment horizontal="centerContinuous"/>
      <protection/>
    </xf>
    <xf numFmtId="0" fontId="5" fillId="0" borderId="3" xfId="24" applyNumberFormat="1" applyFont="1" applyFill="1" applyBorder="1" applyAlignment="1" applyProtection="1">
      <alignment horizontal="centerContinuous"/>
      <protection/>
    </xf>
    <xf numFmtId="3" fontId="5" fillId="0" borderId="3" xfId="24" applyNumberFormat="1" applyFont="1" applyFill="1" applyBorder="1" applyAlignment="1" applyProtection="1">
      <alignment horizontal="centerContinuous"/>
      <protection/>
    </xf>
    <xf numFmtId="3" fontId="5" fillId="0" borderId="4" xfId="24" applyNumberFormat="1" applyFont="1" applyFill="1" applyBorder="1" applyAlignment="1" applyProtection="1">
      <alignment horizontal="centerContinuous"/>
      <protection/>
    </xf>
    <xf numFmtId="0" fontId="36" fillId="0" borderId="5" xfId="24" applyFont="1" applyFill="1" applyBorder="1" applyAlignment="1" applyProtection="1">
      <alignment vertical="top"/>
      <protection/>
    </xf>
    <xf numFmtId="0" fontId="5" fillId="0" borderId="0" xfId="24" applyFont="1" applyFill="1" applyBorder="1" applyProtection="1">
      <alignment/>
      <protection/>
    </xf>
    <xf numFmtId="0" fontId="5" fillId="0" borderId="0" xfId="24" applyNumberFormat="1" applyFont="1" applyFill="1" applyBorder="1" applyAlignment="1" applyProtection="1">
      <alignment horizontal="right"/>
      <protection/>
    </xf>
    <xf numFmtId="3" fontId="36" fillId="0" borderId="0" xfId="24" applyNumberFormat="1" applyFont="1" applyFill="1" applyBorder="1" applyAlignment="1" applyProtection="1">
      <alignment horizontal="left" vertical="top"/>
      <protection/>
    </xf>
    <xf numFmtId="3" fontId="5" fillId="0" borderId="0" xfId="24" applyNumberFormat="1" applyFont="1" applyFill="1" applyBorder="1" applyProtection="1">
      <alignment/>
      <protection/>
    </xf>
    <xf numFmtId="3" fontId="36" fillId="0" borderId="5" xfId="24" applyNumberFormat="1" applyFont="1" applyFill="1" applyBorder="1" applyAlignment="1" applyProtection="1">
      <alignment horizontal="left" vertical="top"/>
      <protection/>
    </xf>
    <xf numFmtId="3" fontId="36" fillId="0" borderId="0" xfId="24" applyNumberFormat="1" applyFont="1" applyFill="1" applyBorder="1" applyAlignment="1" applyProtection="1">
      <alignment vertical="top"/>
      <protection/>
    </xf>
    <xf numFmtId="3" fontId="36" fillId="0" borderId="5" xfId="24" applyNumberFormat="1" applyFont="1" applyFill="1" applyBorder="1" applyProtection="1">
      <alignment/>
      <protection/>
    </xf>
    <xf numFmtId="3" fontId="36" fillId="0" borderId="0" xfId="24" applyNumberFormat="1" applyFont="1" applyFill="1" applyBorder="1" applyProtection="1">
      <alignment/>
      <protection/>
    </xf>
    <xf numFmtId="3" fontId="5" fillId="0" borderId="6" xfId="24" applyNumberFormat="1" applyFont="1" applyFill="1" applyBorder="1" applyProtection="1">
      <alignment/>
      <protection/>
    </xf>
    <xf numFmtId="0" fontId="8" fillId="0" borderId="5" xfId="24" applyFont="1" applyFill="1" applyBorder="1" applyProtection="1">
      <alignment/>
      <protection/>
    </xf>
    <xf numFmtId="0" fontId="8" fillId="0" borderId="0" xfId="24" applyFont="1" applyFill="1" applyBorder="1" applyProtection="1">
      <alignment/>
      <protection/>
    </xf>
    <xf numFmtId="0" fontId="8" fillId="0" borderId="0" xfId="24" applyNumberFormat="1" applyFont="1" applyFill="1" applyBorder="1" applyAlignment="1" applyProtection="1">
      <alignment horizontal="right"/>
      <protection/>
    </xf>
    <xf numFmtId="3" fontId="8" fillId="0" borderId="0" xfId="24" applyNumberFormat="1" applyFont="1" applyFill="1" applyBorder="1" applyAlignment="1" applyProtection="1">
      <alignment horizontal="right"/>
      <protection/>
    </xf>
    <xf numFmtId="3" fontId="8" fillId="0" borderId="0" xfId="24" applyNumberFormat="1" applyFont="1" applyFill="1" applyBorder="1" applyProtection="1">
      <alignment/>
      <protection/>
    </xf>
    <xf numFmtId="3" fontId="8" fillId="0" borderId="5" xfId="24" applyNumberFormat="1" applyFont="1" applyFill="1" applyBorder="1" applyProtection="1">
      <alignment/>
      <protection/>
    </xf>
    <xf numFmtId="3" fontId="8" fillId="0" borderId="0" xfId="24" applyNumberFormat="1" applyFont="1" applyFill="1" applyBorder="1" applyAlignment="1" applyProtection="1">
      <alignment vertical="center"/>
      <protection/>
    </xf>
    <xf numFmtId="3" fontId="8" fillId="0" borderId="5" xfId="24" applyNumberFormat="1" applyFont="1" applyFill="1" applyBorder="1" applyAlignment="1" applyProtection="1">
      <alignment vertical="center"/>
      <protection/>
    </xf>
    <xf numFmtId="0" fontId="8" fillId="0" borderId="1" xfId="0" applyFont="1" applyFill="1" applyBorder="1" applyAlignment="1" applyProtection="1">
      <alignment horizontal="centerContinuous"/>
      <protection/>
    </xf>
    <xf numFmtId="3" fontId="8" fillId="0" borderId="1" xfId="24" applyNumberFormat="1" applyFont="1" applyFill="1" applyBorder="1" applyAlignment="1" applyProtection="1">
      <alignment horizontal="center"/>
      <protection/>
    </xf>
    <xf numFmtId="3" fontId="8" fillId="0" borderId="6" xfId="24" applyNumberFormat="1" applyFont="1" applyFill="1" applyBorder="1" applyProtection="1">
      <alignment/>
      <protection/>
    </xf>
    <xf numFmtId="0" fontId="8" fillId="0" borderId="0" xfId="24" applyFont="1" applyFill="1" applyProtection="1">
      <alignment/>
      <protection/>
    </xf>
    <xf numFmtId="0" fontId="5" fillId="0" borderId="7" xfId="24" applyFont="1" applyFill="1" applyBorder="1" applyProtection="1">
      <alignment/>
      <protection/>
    </xf>
    <xf numFmtId="0" fontId="5" fillId="0" borderId="1" xfId="24" applyFont="1" applyFill="1" applyBorder="1" applyProtection="1">
      <alignment/>
      <protection/>
    </xf>
    <xf numFmtId="0" fontId="5" fillId="0" borderId="1" xfId="24" applyNumberFormat="1" applyFont="1" applyFill="1" applyBorder="1" applyAlignment="1" applyProtection="1">
      <alignment horizontal="right"/>
      <protection/>
    </xf>
    <xf numFmtId="3" fontId="5" fillId="0" borderId="1" xfId="24" applyNumberFormat="1" applyFont="1" applyFill="1" applyBorder="1" applyAlignment="1" applyProtection="1">
      <alignment horizontal="right"/>
      <protection/>
    </xf>
    <xf numFmtId="3" fontId="5" fillId="0" borderId="1" xfId="24" applyNumberFormat="1" applyFont="1" applyFill="1" applyBorder="1" applyProtection="1">
      <alignment/>
      <protection/>
    </xf>
    <xf numFmtId="3" fontId="5" fillId="0" borderId="7" xfId="24" applyNumberFormat="1" applyFont="1" applyFill="1" applyBorder="1" applyProtection="1">
      <alignment/>
      <protection/>
    </xf>
    <xf numFmtId="0" fontId="5" fillId="0" borderId="5" xfId="24" applyFont="1" applyFill="1" applyBorder="1" applyAlignment="1" applyProtection="1">
      <alignment horizontal="left"/>
      <protection/>
    </xf>
    <xf numFmtId="0" fontId="5" fillId="0" borderId="0" xfId="24" applyFont="1" applyFill="1" applyBorder="1" applyAlignment="1" applyProtection="1">
      <alignment horizontal="left"/>
      <protection/>
    </xf>
    <xf numFmtId="0" fontId="5" fillId="0" borderId="0" xfId="24" applyNumberFormat="1" applyFont="1" applyFill="1" applyBorder="1" applyAlignment="1" applyProtection="1">
      <alignment horizontal="left"/>
      <protection/>
    </xf>
    <xf numFmtId="3" fontId="5" fillId="0" borderId="0" xfId="24" applyNumberFormat="1" applyFont="1" applyFill="1" applyBorder="1" applyAlignment="1" applyProtection="1">
      <alignment horizontal="left"/>
      <protection/>
    </xf>
    <xf numFmtId="0" fontId="5" fillId="0" borderId="0" xfId="24" applyFont="1" applyFill="1" applyBorder="1" applyAlignment="1" applyProtection="1">
      <alignment horizontal="left" vertical="center"/>
      <protection/>
    </xf>
    <xf numFmtId="3" fontId="5" fillId="0" borderId="0" xfId="24" applyNumberFormat="1" applyFont="1" applyFill="1" applyBorder="1" applyAlignment="1" applyProtection="1">
      <alignment horizontal="center"/>
      <protection/>
    </xf>
    <xf numFmtId="49" fontId="5" fillId="0" borderId="0" xfId="24" applyNumberFormat="1" applyFont="1" applyFill="1" applyBorder="1" applyAlignment="1" applyProtection="1">
      <alignment horizontal="center"/>
      <protection/>
    </xf>
    <xf numFmtId="0" fontId="5" fillId="0" borderId="0" xfId="24" applyNumberFormat="1" applyFont="1" applyFill="1" applyBorder="1" applyAlignment="1" applyProtection="1" quotePrefix="1">
      <alignment horizontal="left"/>
      <protection/>
    </xf>
    <xf numFmtId="3" fontId="19" fillId="0" borderId="0" xfId="24" applyNumberFormat="1" applyFont="1" applyFill="1" applyBorder="1" applyAlignment="1" applyProtection="1">
      <alignment horizontal="left"/>
      <protection/>
    </xf>
    <xf numFmtId="1" fontId="5" fillId="0" borderId="0" xfId="24" applyNumberFormat="1" applyFont="1" applyFill="1" applyBorder="1" applyAlignment="1" applyProtection="1">
      <alignment horizontal="center"/>
      <protection/>
    </xf>
    <xf numFmtId="0" fontId="31" fillId="0" borderId="5" xfId="24" applyFont="1" applyFill="1" applyBorder="1" applyAlignment="1" applyProtection="1">
      <alignment horizontal="left"/>
      <protection/>
    </xf>
    <xf numFmtId="0" fontId="31" fillId="0" borderId="0" xfId="24" applyFont="1" applyFill="1" applyBorder="1" applyAlignment="1" applyProtection="1">
      <alignment horizontal="left"/>
      <protection/>
    </xf>
    <xf numFmtId="3" fontId="31" fillId="0" borderId="0" xfId="24" applyNumberFormat="1" applyFont="1" applyFill="1" applyBorder="1" applyAlignment="1" applyProtection="1">
      <alignment horizontal="left"/>
      <protection/>
    </xf>
    <xf numFmtId="3" fontId="5" fillId="0" borderId="1" xfId="24" applyNumberFormat="1" applyFont="1" applyFill="1" applyBorder="1" applyAlignment="1" applyProtection="1">
      <alignment horizontal="centerContinuous"/>
      <protection/>
    </xf>
    <xf numFmtId="3" fontId="5" fillId="0" borderId="6" xfId="24" applyNumberFormat="1" applyFont="1" applyFill="1" applyBorder="1" applyAlignment="1" applyProtection="1">
      <alignment horizontal="left"/>
      <protection/>
    </xf>
    <xf numFmtId="3" fontId="31" fillId="0" borderId="6" xfId="24" applyNumberFormat="1" applyFont="1" applyFill="1" applyBorder="1" applyAlignment="1" applyProtection="1">
      <alignment horizontal="left"/>
      <protection/>
    </xf>
    <xf numFmtId="3" fontId="5" fillId="0" borderId="0" xfId="24" applyNumberFormat="1" applyFont="1" applyFill="1" applyBorder="1" applyAlignment="1" applyProtection="1">
      <alignment horizontal="centerContinuous"/>
      <protection/>
    </xf>
    <xf numFmtId="1" fontId="5" fillId="0" borderId="1" xfId="24" applyNumberFormat="1" applyFont="1" applyFill="1" applyBorder="1" applyAlignment="1" applyProtection="1">
      <alignment horizontal="centerContinuous"/>
      <protection/>
    </xf>
    <xf numFmtId="1" fontId="5" fillId="0" borderId="0" xfId="24" applyNumberFormat="1" applyFont="1" applyFill="1" applyBorder="1" applyAlignment="1" applyProtection="1">
      <alignment horizontal="centerContinuous"/>
      <protection/>
    </xf>
    <xf numFmtId="3" fontId="36" fillId="0" borderId="0" xfId="24" applyNumberFormat="1" applyFont="1" applyFill="1" applyBorder="1" applyAlignment="1" applyProtection="1">
      <alignment horizontal="centerContinuous" vertical="top"/>
      <protection/>
    </xf>
    <xf numFmtId="3" fontId="5" fillId="0" borderId="6" xfId="24" applyNumberFormat="1" applyFont="1" applyFill="1" applyBorder="1" applyAlignment="1" applyProtection="1">
      <alignment horizontal="centerContinuous"/>
      <protection/>
    </xf>
    <xf numFmtId="3" fontId="5" fillId="0" borderId="1" xfId="24" applyNumberFormat="1" applyFont="1" applyFill="1" applyBorder="1" applyAlignment="1" applyProtection="1">
      <alignment horizontal="left"/>
      <protection/>
    </xf>
    <xf numFmtId="3" fontId="5" fillId="0" borderId="8" xfId="24" applyNumberFormat="1" applyFont="1" applyFill="1" applyBorder="1" applyAlignment="1" applyProtection="1">
      <alignment horizontal="left"/>
      <protection/>
    </xf>
    <xf numFmtId="0" fontId="5" fillId="0" borderId="0" xfId="24" applyFont="1" applyFill="1" applyProtection="1">
      <alignment/>
      <protection/>
    </xf>
    <xf numFmtId="0" fontId="5" fillId="0" borderId="5" xfId="24" applyFont="1" applyFill="1" applyBorder="1" applyProtection="1">
      <alignment/>
      <protection/>
    </xf>
    <xf numFmtId="3" fontId="5" fillId="0" borderId="0" xfId="24" applyNumberFormat="1" applyFont="1" applyFill="1" applyBorder="1" applyAlignment="1" applyProtection="1">
      <alignment horizontal="right"/>
      <protection/>
    </xf>
    <xf numFmtId="3" fontId="5" fillId="0" borderId="8" xfId="24" applyNumberFormat="1" applyFont="1" applyFill="1" applyBorder="1" applyProtection="1">
      <alignment/>
      <protection/>
    </xf>
    <xf numFmtId="3" fontId="31" fillId="0" borderId="0" xfId="24" applyNumberFormat="1" applyFont="1" applyFill="1" applyBorder="1" applyAlignment="1" applyProtection="1">
      <alignment horizontal="left" wrapText="1"/>
      <protection/>
    </xf>
    <xf numFmtId="3" fontId="31" fillId="0" borderId="1" xfId="24" applyNumberFormat="1" applyFont="1" applyFill="1" applyBorder="1" applyAlignment="1" applyProtection="1">
      <alignment horizontal="centerContinuous" wrapText="1"/>
      <protection/>
    </xf>
    <xf numFmtId="3" fontId="5" fillId="0" borderId="0" xfId="24" applyNumberFormat="1" applyFont="1" applyFill="1" applyBorder="1" applyAlignment="1" applyProtection="1">
      <alignment/>
      <protection/>
    </xf>
    <xf numFmtId="0" fontId="5" fillId="0" borderId="1" xfId="24" applyFont="1" applyFill="1" applyBorder="1" applyAlignment="1" applyProtection="1">
      <alignment horizontal="left"/>
      <protection/>
    </xf>
    <xf numFmtId="0" fontId="5" fillId="0" borderId="5" xfId="0" applyFont="1" applyBorder="1" applyAlignment="1">
      <alignment/>
    </xf>
    <xf numFmtId="0" fontId="5" fillId="0" borderId="0" xfId="24" applyFont="1" applyFill="1" applyBorder="1" applyAlignment="1" applyProtection="1">
      <alignment/>
      <protection/>
    </xf>
    <xf numFmtId="0" fontId="5" fillId="0" borderId="7" xfId="24" applyFont="1" applyFill="1" applyBorder="1" applyAlignment="1" applyProtection="1">
      <alignment horizontal="left"/>
      <protection/>
    </xf>
    <xf numFmtId="0" fontId="5" fillId="0" borderId="1" xfId="24" applyNumberFormat="1" applyFont="1" applyFill="1" applyBorder="1" applyAlignment="1" applyProtection="1">
      <alignment horizontal="left"/>
      <protection/>
    </xf>
    <xf numFmtId="0" fontId="32" fillId="0" borderId="2" xfId="0" applyFont="1" applyFill="1" applyBorder="1" applyAlignment="1" applyProtection="1">
      <alignment horizontal="centerContinuous" vertical="center"/>
      <protection/>
    </xf>
    <xf numFmtId="0" fontId="32" fillId="0" borderId="5" xfId="0" applyFont="1" applyFill="1" applyBorder="1" applyAlignment="1" applyProtection="1">
      <alignment horizontal="centerContinuous" vertical="center"/>
      <protection/>
    </xf>
    <xf numFmtId="0" fontId="32" fillId="0" borderId="0" xfId="0" applyFont="1" applyFill="1" applyBorder="1" applyAlignment="1" applyProtection="1">
      <alignment horizontal="centerContinuous"/>
      <protection/>
    </xf>
    <xf numFmtId="0" fontId="5" fillId="0" borderId="0" xfId="0" applyFont="1" applyFill="1" applyBorder="1" applyAlignment="1" applyProtection="1">
      <alignment horizontal="left"/>
      <protection/>
    </xf>
    <xf numFmtId="0" fontId="36" fillId="0" borderId="5" xfId="24" applyFont="1" applyFill="1" applyBorder="1" applyAlignment="1" applyProtection="1">
      <alignment horizontal="left" vertical="top"/>
      <protection/>
    </xf>
    <xf numFmtId="0" fontId="5" fillId="0" borderId="6" xfId="0" applyFont="1" applyBorder="1" applyAlignment="1">
      <alignment/>
    </xf>
    <xf numFmtId="3" fontId="5" fillId="0" borderId="0" xfId="24" applyNumberFormat="1" applyFont="1" applyFill="1" applyProtection="1">
      <alignment/>
      <protection/>
    </xf>
    <xf numFmtId="0" fontId="5" fillId="0" borderId="0" xfId="24" applyNumberFormat="1" applyFont="1" applyFill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36" fillId="0" borderId="0" xfId="0" applyFont="1" applyFill="1" applyAlignment="1" applyProtection="1">
      <alignment horizontal="centerContinuous" vertical="top"/>
      <protection/>
    </xf>
    <xf numFmtId="0" fontId="37" fillId="0" borderId="0" xfId="0" applyFont="1" applyFill="1" applyAlignment="1" applyProtection="1">
      <alignment/>
      <protection/>
    </xf>
    <xf numFmtId="0" fontId="15" fillId="0" borderId="1" xfId="0" applyFont="1" applyFill="1" applyBorder="1" applyAlignment="1" applyProtection="1">
      <alignment horizontal="centerContinuous"/>
      <protection/>
    </xf>
    <xf numFmtId="3" fontId="5" fillId="0" borderId="0" xfId="24" applyNumberFormat="1" applyFont="1" applyFill="1" applyAlignment="1" applyProtection="1">
      <alignment horizontal="centerContinuous"/>
      <protection/>
    </xf>
    <xf numFmtId="3" fontId="5" fillId="0" borderId="0" xfId="24" applyNumberFormat="1" applyFont="1" applyFill="1" applyAlignment="1" applyProtection="1">
      <alignment horizontal="right"/>
      <protection/>
    </xf>
    <xf numFmtId="3" fontId="8" fillId="0" borderId="1" xfId="24" applyNumberFormat="1" applyFont="1" applyFill="1" applyBorder="1" applyAlignment="1" applyProtection="1">
      <alignment horizontal="centerContinuous"/>
      <protection/>
    </xf>
    <xf numFmtId="167" fontId="8" fillId="2" borderId="1" xfId="24" applyNumberFormat="1" applyFont="1" applyFill="1" applyBorder="1" applyAlignment="1" applyProtection="1">
      <alignment horizontal="centerContinuous" wrapText="1"/>
      <protection locked="0"/>
    </xf>
    <xf numFmtId="3" fontId="8" fillId="2" borderId="1" xfId="24" applyNumberFormat="1" applyFont="1" applyFill="1" applyBorder="1" applyAlignment="1" applyProtection="1">
      <alignment horizontal="left"/>
      <protection locked="0"/>
    </xf>
    <xf numFmtId="165" fontId="8" fillId="0" borderId="1" xfId="24" applyNumberFormat="1" applyFont="1" applyFill="1" applyBorder="1" applyAlignment="1" applyProtection="1">
      <alignment horizontal="centerContinuous"/>
      <protection/>
    </xf>
    <xf numFmtId="3" fontId="8" fillId="2" borderId="1" xfId="0" applyNumberFormat="1" applyFont="1" applyFill="1" applyBorder="1" applyAlignment="1" applyProtection="1">
      <alignment horizontal="centerContinuous"/>
      <protection locked="0"/>
    </xf>
    <xf numFmtId="2" fontId="8" fillId="0" borderId="1" xfId="0" applyNumberFormat="1" applyFont="1" applyFill="1" applyBorder="1" applyAlignment="1" applyProtection="1">
      <alignment horizontal="centerContinuous"/>
      <protection/>
    </xf>
    <xf numFmtId="3" fontId="8" fillId="0" borderId="0" xfId="24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Continuous" vertical="center"/>
      <protection/>
    </xf>
    <xf numFmtId="0" fontId="19" fillId="0" borderId="12" xfId="0" applyFont="1" applyFill="1" applyBorder="1" applyAlignment="1" applyProtection="1">
      <alignment horizontal="centerContinuous" vertical="center"/>
      <protection/>
    </xf>
    <xf numFmtId="0" fontId="19" fillId="0" borderId="0" xfId="0" applyFont="1" applyFill="1" applyAlignment="1" applyProtection="1">
      <alignment horizontal="centerContinuous"/>
      <protection/>
    </xf>
    <xf numFmtId="0" fontId="19" fillId="0" borderId="1" xfId="0" applyFont="1" applyFill="1" applyBorder="1" applyAlignment="1" applyProtection="1">
      <alignment horizontal="centerContinuous" vertical="center"/>
      <protection/>
    </xf>
    <xf numFmtId="0" fontId="19" fillId="0" borderId="1" xfId="0" applyFont="1" applyFill="1" applyBorder="1" applyAlignment="1" applyProtection="1">
      <alignment horizontal="centerContinuous"/>
      <protection/>
    </xf>
    <xf numFmtId="0" fontId="19" fillId="0" borderId="15" xfId="0" applyFont="1" applyFill="1" applyBorder="1" applyAlignment="1" applyProtection="1">
      <alignment horizontal="centerContinuous" vertical="center"/>
      <protection/>
    </xf>
    <xf numFmtId="0" fontId="31" fillId="0" borderId="7" xfId="0" applyFont="1" applyFill="1" applyBorder="1" applyAlignment="1" applyProtection="1">
      <alignment horizontal="centerContinuous" vertical="center"/>
      <protection/>
    </xf>
    <xf numFmtId="0" fontId="31" fillId="0" borderId="1" xfId="0" applyFont="1" applyFill="1" applyBorder="1" applyAlignment="1" applyProtection="1">
      <alignment horizontal="centerContinuous" vertical="center"/>
      <protection/>
    </xf>
    <xf numFmtId="0" fontId="31" fillId="0" borderId="7" xfId="0" applyFont="1" applyFill="1" applyBorder="1" applyAlignment="1" applyProtection="1">
      <alignment horizontal="center" vertical="center"/>
      <protection/>
    </xf>
    <xf numFmtId="0" fontId="31" fillId="0" borderId="23" xfId="0" applyFont="1" applyFill="1" applyBorder="1" applyAlignment="1" applyProtection="1">
      <alignment horizontal="center" vertical="center"/>
      <protection/>
    </xf>
    <xf numFmtId="0" fontId="31" fillId="0" borderId="2" xfId="0" applyFont="1" applyFill="1" applyBorder="1" applyAlignment="1" applyProtection="1">
      <alignment horizontal="center" vertical="center"/>
      <protection/>
    </xf>
    <xf numFmtId="0" fontId="31" fillId="0" borderId="24" xfId="0" applyFont="1" applyFill="1" applyBorder="1" applyAlignment="1" applyProtection="1">
      <alignment horizontal="center" vertical="center"/>
      <protection/>
    </xf>
    <xf numFmtId="0" fontId="31" fillId="0" borderId="1" xfId="0" applyFont="1" applyFill="1" applyBorder="1" applyAlignment="1" applyProtection="1">
      <alignment horizontal="center" vertical="center"/>
      <protection/>
    </xf>
    <xf numFmtId="0" fontId="31" fillId="0" borderId="15" xfId="0" applyFont="1" applyFill="1" applyBorder="1" applyAlignment="1" applyProtection="1">
      <alignment horizontal="centerContinuous" vertical="center"/>
      <protection/>
    </xf>
    <xf numFmtId="0" fontId="31" fillId="0" borderId="8" xfId="0" applyFont="1" applyFill="1" applyBorder="1" applyAlignment="1" applyProtection="1">
      <alignment horizontal="centerContinuous" vertical="center"/>
      <protection/>
    </xf>
    <xf numFmtId="0" fontId="31" fillId="0" borderId="10" xfId="0" applyFont="1" applyFill="1" applyBorder="1" applyAlignment="1" applyProtection="1">
      <alignment horizontal="centerContinuous"/>
      <protection/>
    </xf>
    <xf numFmtId="0" fontId="31" fillId="0" borderId="9" xfId="0" applyFont="1" applyFill="1" applyBorder="1" applyAlignment="1" applyProtection="1">
      <alignment wrapText="1"/>
      <protection/>
    </xf>
    <xf numFmtId="0" fontId="31" fillId="0" borderId="10" xfId="0" applyFont="1" applyFill="1" applyBorder="1" applyAlignment="1" applyProtection="1">
      <alignment horizontal="center" wrapText="1"/>
      <protection/>
    </xf>
    <xf numFmtId="0" fontId="31" fillId="0" borderId="13" xfId="0" applyFont="1" applyFill="1" applyBorder="1" applyAlignment="1" applyProtection="1">
      <alignment horizontal="centerContinuous" wrapText="1"/>
      <protection/>
    </xf>
    <xf numFmtId="0" fontId="31" fillId="0" borderId="9" xfId="0" applyFont="1" applyFill="1" applyBorder="1" applyAlignment="1" applyProtection="1">
      <alignment horizontal="centerContinuous" wrapText="1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1" xfId="0" applyFont="1" applyFill="1" applyBorder="1" applyAlignment="1" applyProtection="1">
      <alignment horizontal="centerContinuous" vertical="center"/>
      <protection/>
    </xf>
    <xf numFmtId="0" fontId="5" fillId="0" borderId="7" xfId="0" applyFont="1" applyFill="1" applyBorder="1" applyAlignment="1" applyProtection="1">
      <alignment horizontal="left"/>
      <protection/>
    </xf>
    <xf numFmtId="0" fontId="5" fillId="0" borderId="1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 horizontal="centerContinuous"/>
      <protection/>
    </xf>
    <xf numFmtId="0" fontId="5" fillId="0" borderId="27" xfId="0" applyFont="1" applyFill="1" applyBorder="1" applyAlignment="1" applyProtection="1">
      <alignment horizontal="centerContinuous"/>
      <protection/>
    </xf>
    <xf numFmtId="38" fontId="8" fillId="0" borderId="7" xfId="16" applyFont="1" applyFill="1" applyBorder="1" applyAlignment="1" applyProtection="1">
      <alignment/>
      <protection/>
    </xf>
    <xf numFmtId="38" fontId="8" fillId="0" borderId="10" xfId="16" applyFont="1" applyFill="1" applyBorder="1" applyAlignment="1" applyProtection="1">
      <alignment horizontal="centerContinuous"/>
      <protection/>
    </xf>
    <xf numFmtId="38" fontId="8" fillId="0" borderId="1" xfId="16" applyFont="1" applyFill="1" applyBorder="1" applyAlignment="1" applyProtection="1">
      <alignment horizontal="centerContinuous"/>
      <protection/>
    </xf>
    <xf numFmtId="38" fontId="8" fillId="0" borderId="8" xfId="16" applyFont="1" applyFill="1" applyBorder="1" applyAlignment="1" applyProtection="1">
      <alignment horizontal="centerContinuous"/>
      <protection/>
    </xf>
    <xf numFmtId="38" fontId="8" fillId="0" borderId="11" xfId="16" applyFont="1" applyFill="1" applyBorder="1" applyAlignment="1" applyProtection="1">
      <alignment horizontal="centerContinuous"/>
      <protection/>
    </xf>
    <xf numFmtId="174" fontId="8" fillId="0" borderId="7" xfId="0" applyNumberFormat="1" applyFont="1" applyFill="1" applyBorder="1" applyAlignment="1" applyProtection="1">
      <alignment horizontal="center"/>
      <protection/>
    </xf>
    <xf numFmtId="38" fontId="8" fillId="0" borderId="0" xfId="16" applyFont="1" applyFill="1" applyBorder="1" applyAlignment="1" applyProtection="1">
      <alignment horizontal="centerContinuous"/>
      <protection/>
    </xf>
    <xf numFmtId="0" fontId="8" fillId="0" borderId="6" xfId="0" applyFont="1" applyFill="1" applyBorder="1" applyAlignment="1" applyProtection="1">
      <alignment horizontal="centerContinuous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5" fillId="0" borderId="28" xfId="0" applyFont="1" applyFill="1" applyBorder="1" applyAlignment="1" applyProtection="1">
      <alignment horizontal="centerContinuous"/>
      <protection/>
    </xf>
    <xf numFmtId="0" fontId="5" fillId="0" borderId="29" xfId="0" applyFont="1" applyFill="1" applyBorder="1" applyAlignment="1" applyProtection="1">
      <alignment horizontal="centerContinuous"/>
      <protection/>
    </xf>
    <xf numFmtId="0" fontId="5" fillId="0" borderId="27" xfId="0" applyFont="1" applyFill="1" applyBorder="1" applyAlignment="1" applyProtection="1">
      <alignment horizontal="centerContinuous"/>
      <protection/>
    </xf>
    <xf numFmtId="38" fontId="5" fillId="0" borderId="15" xfId="16" applyFont="1" applyFill="1" applyBorder="1" applyAlignment="1" applyProtection="1">
      <alignment horizontal="centerContinuous"/>
      <protection/>
    </xf>
    <xf numFmtId="0" fontId="5" fillId="0" borderId="1" xfId="0" applyFont="1" applyFill="1" applyBorder="1" applyAlignment="1" applyProtection="1">
      <alignment/>
      <protection/>
    </xf>
    <xf numFmtId="38" fontId="5" fillId="0" borderId="5" xfId="16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 horizontal="center"/>
      <protection/>
    </xf>
    <xf numFmtId="38" fontId="5" fillId="0" borderId="12" xfId="16" applyFont="1" applyFill="1" applyBorder="1" applyAlignment="1" applyProtection="1">
      <alignment horizontal="centerContinuous"/>
      <protection/>
    </xf>
    <xf numFmtId="38" fontId="5" fillId="0" borderId="0" xfId="16" applyFont="1" applyFill="1" applyBorder="1" applyAlignment="1" applyProtection="1">
      <alignment horizontal="centerContinuous"/>
      <protection/>
    </xf>
    <xf numFmtId="38" fontId="5" fillId="0" borderId="1" xfId="16" applyFont="1" applyFill="1" applyBorder="1" applyAlignment="1" applyProtection="1">
      <alignment/>
      <protection/>
    </xf>
    <xf numFmtId="38" fontId="5" fillId="0" borderId="9" xfId="16" applyFont="1" applyFill="1" applyBorder="1" applyAlignment="1" applyProtection="1">
      <alignment/>
      <protection/>
    </xf>
    <xf numFmtId="38" fontId="5" fillId="0" borderId="13" xfId="16" applyFont="1" applyFill="1" applyBorder="1" applyAlignment="1" applyProtection="1">
      <alignment horizontal="centerContinuous"/>
      <protection/>
    </xf>
    <xf numFmtId="38" fontId="5" fillId="0" borderId="10" xfId="16" applyFont="1" applyFill="1" applyBorder="1" applyAlignment="1" applyProtection="1">
      <alignment horizontal="centerContinuous"/>
      <protection/>
    </xf>
    <xf numFmtId="0" fontId="5" fillId="0" borderId="5" xfId="0" applyFont="1" applyFill="1" applyBorder="1" applyAlignment="1" applyProtection="1">
      <alignment/>
      <protection/>
    </xf>
    <xf numFmtId="38" fontId="5" fillId="0" borderId="12" xfId="16" applyFont="1" applyFill="1" applyBorder="1" applyAlignment="1" applyProtection="1">
      <alignment/>
      <protection/>
    </xf>
    <xf numFmtId="38" fontId="5" fillId="0" borderId="0" xfId="16" applyFont="1" applyFill="1" applyBorder="1" applyAlignment="1" applyProtection="1">
      <alignment/>
      <protection/>
    </xf>
    <xf numFmtId="0" fontId="5" fillId="0" borderId="7" xfId="0" applyFont="1" applyFill="1" applyBorder="1" applyAlignment="1" applyProtection="1">
      <alignment/>
      <protection/>
    </xf>
    <xf numFmtId="38" fontId="5" fillId="0" borderId="9" xfId="0" applyNumberFormat="1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 horizontal="centerContinuous"/>
      <protection/>
    </xf>
    <xf numFmtId="38" fontId="5" fillId="0" borderId="6" xfId="16" applyFont="1" applyFill="1" applyBorder="1" applyAlignment="1" applyProtection="1">
      <alignment horizontal="centerContinuous"/>
      <protection/>
    </xf>
    <xf numFmtId="38" fontId="5" fillId="0" borderId="31" xfId="16" applyFont="1" applyFill="1" applyBorder="1" applyAlignment="1" applyProtection="1">
      <alignment/>
      <protection/>
    </xf>
    <xf numFmtId="3" fontId="5" fillId="0" borderId="19" xfId="0" applyNumberFormat="1" applyFont="1" applyFill="1" applyBorder="1" applyAlignment="1" applyProtection="1">
      <alignment horizontal="center"/>
      <protection/>
    </xf>
    <xf numFmtId="3" fontId="5" fillId="0" borderId="6" xfId="0" applyNumberFormat="1" applyFont="1" applyFill="1" applyBorder="1" applyAlignment="1" applyProtection="1">
      <alignment horizontal="center"/>
      <protection/>
    </xf>
    <xf numFmtId="174" fontId="5" fillId="0" borderId="6" xfId="0" applyNumberFormat="1" applyFont="1" applyFill="1" applyBorder="1" applyAlignment="1" applyProtection="1">
      <alignment horizontal="center"/>
      <protection/>
    </xf>
    <xf numFmtId="38" fontId="5" fillId="0" borderId="6" xfId="16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6" xfId="0" applyFont="1" applyFill="1" applyBorder="1" applyAlignment="1" applyProtection="1">
      <alignment horizontal="center"/>
      <protection/>
    </xf>
    <xf numFmtId="174" fontId="5" fillId="0" borderId="8" xfId="0" applyNumberFormat="1" applyFont="1" applyFill="1" applyBorder="1" applyAlignment="1" applyProtection="1">
      <alignment horizontal="center"/>
      <protection/>
    </xf>
    <xf numFmtId="38" fontId="5" fillId="0" borderId="0" xfId="16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 horizontal="center"/>
      <protection/>
    </xf>
    <xf numFmtId="38" fontId="5" fillId="0" borderId="8" xfId="16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38" fontId="5" fillId="0" borderId="11" xfId="16" applyFont="1" applyFill="1" applyBorder="1" applyAlignment="1" applyProtection="1">
      <alignment horizontal="centerContinuous"/>
      <protection/>
    </xf>
    <xf numFmtId="38" fontId="5" fillId="0" borderId="20" xfId="16" applyFont="1" applyFill="1" applyBorder="1" applyAlignment="1" applyProtection="1">
      <alignment/>
      <protection/>
    </xf>
    <xf numFmtId="0" fontId="5" fillId="0" borderId="5" xfId="0" applyFont="1" applyFill="1" applyBorder="1" applyAlignment="1" applyProtection="1">
      <alignment horizontal="left"/>
      <protection/>
    </xf>
    <xf numFmtId="3" fontId="5" fillId="0" borderId="5" xfId="0" applyNumberFormat="1" applyFont="1" applyFill="1" applyBorder="1" applyAlignment="1" applyProtection="1">
      <alignment horizontal="center"/>
      <protection/>
    </xf>
    <xf numFmtId="3" fontId="5" fillId="0" borderId="6" xfId="0" applyNumberFormat="1" applyFont="1" applyFill="1" applyBorder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/>
      <protection/>
    </xf>
    <xf numFmtId="38" fontId="8" fillId="0" borderId="15" xfId="16" applyFont="1" applyFill="1" applyBorder="1" applyAlignment="1" applyProtection="1">
      <alignment/>
      <protection/>
    </xf>
    <xf numFmtId="38" fontId="8" fillId="0" borderId="1" xfId="16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centerContinuous"/>
      <protection/>
    </xf>
    <xf numFmtId="0" fontId="31" fillId="0" borderId="7" xfId="0" applyFont="1" applyFill="1" applyBorder="1" applyAlignment="1" applyProtection="1">
      <alignment vertical="center"/>
      <protection/>
    </xf>
    <xf numFmtId="0" fontId="5" fillId="0" borderId="9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Continuous" vertical="center"/>
      <protection/>
    </xf>
    <xf numFmtId="0" fontId="5" fillId="0" borderId="10" xfId="0" applyFont="1" applyFill="1" applyBorder="1" applyAlignment="1" applyProtection="1">
      <alignment horizontal="centerContinuous" vertical="center"/>
      <protection/>
    </xf>
    <xf numFmtId="0" fontId="5" fillId="0" borderId="11" xfId="0" applyFont="1" applyFill="1" applyBorder="1" applyAlignment="1" applyProtection="1">
      <alignment horizontal="centerContinuous" vertical="center"/>
      <protection/>
    </xf>
    <xf numFmtId="0" fontId="5" fillId="0" borderId="28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5" fillId="0" borderId="32" xfId="0" applyFont="1" applyFill="1" applyBorder="1" applyAlignment="1" applyProtection="1">
      <alignment horizontal="centerContinuous"/>
      <protection/>
    </xf>
    <xf numFmtId="0" fontId="5" fillId="0" borderId="29" xfId="0" applyFont="1" applyFill="1" applyBorder="1" applyAlignment="1" applyProtection="1">
      <alignment horizontal="centerContinuous"/>
      <protection/>
    </xf>
    <xf numFmtId="38" fontId="5" fillId="0" borderId="29" xfId="0" applyNumberFormat="1" applyFont="1" applyFill="1" applyBorder="1" applyAlignment="1" applyProtection="1">
      <alignment horizontal="centerContinuous"/>
      <protection/>
    </xf>
    <xf numFmtId="0" fontId="5" fillId="0" borderId="28" xfId="0" applyFont="1" applyFill="1" applyBorder="1" applyAlignment="1" applyProtection="1">
      <alignment horizontal="centerContinuous"/>
      <protection/>
    </xf>
    <xf numFmtId="0" fontId="5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38" fontId="5" fillId="0" borderId="6" xfId="16" applyFont="1" applyFill="1" applyBorder="1" applyAlignment="1" applyProtection="1">
      <alignment horizontal="centerContinuous" vertical="center"/>
      <protection/>
    </xf>
    <xf numFmtId="38" fontId="5" fillId="0" borderId="0" xfId="16" applyFont="1" applyFill="1" applyBorder="1" applyAlignment="1" applyProtection="1">
      <alignment horizontal="centerContinuous" vertical="center"/>
      <protection/>
    </xf>
    <xf numFmtId="0" fontId="5" fillId="0" borderId="14" xfId="0" applyFont="1" applyFill="1" applyBorder="1" applyAlignment="1" applyProtection="1">
      <alignment/>
      <protection/>
    </xf>
    <xf numFmtId="38" fontId="5" fillId="0" borderId="1" xfId="16" applyFont="1" applyFill="1" applyBorder="1" applyAlignment="1" applyProtection="1">
      <alignment horizontal="center"/>
      <protection/>
    </xf>
    <xf numFmtId="38" fontId="5" fillId="0" borderId="14" xfId="16" applyFont="1" applyFill="1" applyBorder="1" applyAlignment="1" applyProtection="1">
      <alignment horizontal="center"/>
      <protection/>
    </xf>
    <xf numFmtId="38" fontId="5" fillId="0" borderId="8" xfId="16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9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left"/>
      <protection/>
    </xf>
    <xf numFmtId="38" fontId="5" fillId="0" borderId="17" xfId="16" applyFont="1" applyFill="1" applyBorder="1" applyAlignment="1" applyProtection="1">
      <alignment/>
      <protection/>
    </xf>
    <xf numFmtId="3" fontId="5" fillId="0" borderId="17" xfId="0" applyNumberFormat="1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/>
      <protection/>
    </xf>
    <xf numFmtId="3" fontId="5" fillId="0" borderId="9" xfId="0" applyNumberFormat="1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33" xfId="0" applyFont="1" applyFill="1" applyBorder="1" applyAlignment="1" applyProtection="1">
      <alignment horizontal="center"/>
      <protection/>
    </xf>
    <xf numFmtId="0" fontId="5" fillId="0" borderId="34" xfId="0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Continuous"/>
      <protection/>
    </xf>
    <xf numFmtId="38" fontId="14" fillId="2" borderId="13" xfId="16" applyFont="1" applyFill="1" applyBorder="1" applyAlignment="1" applyProtection="1">
      <alignment vertical="center"/>
      <protection locked="0"/>
    </xf>
    <xf numFmtId="174" fontId="14" fillId="2" borderId="9" xfId="0" applyNumberFormat="1" applyFont="1" applyFill="1" applyBorder="1" applyAlignment="1" applyProtection="1">
      <alignment horizontal="center" vertical="center"/>
      <protection locked="0"/>
    </xf>
    <xf numFmtId="38" fontId="14" fillId="0" borderId="9" xfId="16" applyFont="1" applyFill="1" applyBorder="1" applyAlignment="1" applyProtection="1">
      <alignment vertical="center"/>
      <protection/>
    </xf>
    <xf numFmtId="38" fontId="14" fillId="2" borderId="15" xfId="16" applyFont="1" applyFill="1" applyBorder="1" applyAlignment="1" applyProtection="1">
      <alignment/>
      <protection locked="0"/>
    </xf>
    <xf numFmtId="3" fontId="14" fillId="0" borderId="16" xfId="0" applyNumberFormat="1" applyFont="1" applyFill="1" applyBorder="1" applyAlignment="1" applyProtection="1">
      <alignment/>
      <protection/>
    </xf>
    <xf numFmtId="38" fontId="14" fillId="2" borderId="10" xfId="16" applyFont="1" applyFill="1" applyBorder="1" applyAlignment="1" applyProtection="1">
      <alignment vertical="center"/>
      <protection locked="0"/>
    </xf>
    <xf numFmtId="38" fontId="14" fillId="0" borderId="13" xfId="16" applyFont="1" applyFill="1" applyBorder="1" applyAlignment="1" applyProtection="1">
      <alignment horizontal="centerContinuous" vertical="center"/>
      <protection/>
    </xf>
    <xf numFmtId="38" fontId="14" fillId="0" borderId="10" xfId="16" applyFont="1" applyFill="1" applyBorder="1" applyAlignment="1" applyProtection="1">
      <alignment horizontal="centerContinuous" vertical="center"/>
      <protection/>
    </xf>
    <xf numFmtId="38" fontId="14" fillId="0" borderId="12" xfId="16" applyFont="1" applyFill="1" applyBorder="1" applyAlignment="1" applyProtection="1">
      <alignment/>
      <protection/>
    </xf>
    <xf numFmtId="38" fontId="14" fillId="2" borderId="12" xfId="16" applyFont="1" applyFill="1" applyBorder="1" applyAlignment="1" applyProtection="1">
      <alignment/>
      <protection locked="0"/>
    </xf>
    <xf numFmtId="38" fontId="14" fillId="0" borderId="15" xfId="16" applyFont="1" applyFill="1" applyBorder="1" applyAlignment="1" applyProtection="1">
      <alignment/>
      <protection/>
    </xf>
    <xf numFmtId="174" fontId="14" fillId="0" borderId="7" xfId="0" applyNumberFormat="1" applyFont="1" applyFill="1" applyBorder="1" applyAlignment="1" applyProtection="1">
      <alignment horizontal="center"/>
      <protection/>
    </xf>
    <xf numFmtId="38" fontId="14" fillId="2" borderId="13" xfId="16" applyFont="1" applyFill="1" applyBorder="1" applyAlignment="1" applyProtection="1">
      <alignment/>
      <protection locked="0"/>
    </xf>
    <xf numFmtId="174" fontId="14" fillId="2" borderId="9" xfId="0" applyNumberFormat="1" applyFont="1" applyFill="1" applyBorder="1" applyAlignment="1" applyProtection="1">
      <alignment horizontal="center"/>
      <protection locked="0"/>
    </xf>
    <xf numFmtId="38" fontId="14" fillId="2" borderId="33" xfId="16" applyFont="1" applyFill="1" applyBorder="1" applyAlignment="1" applyProtection="1">
      <alignment/>
      <protection locked="0"/>
    </xf>
    <xf numFmtId="38" fontId="14" fillId="0" borderId="20" xfId="16" applyFont="1" applyFill="1" applyBorder="1" applyAlignment="1" applyProtection="1">
      <alignment/>
      <protection/>
    </xf>
    <xf numFmtId="38" fontId="14" fillId="2" borderId="12" xfId="16" applyFont="1" applyFill="1" applyBorder="1" applyAlignment="1" applyProtection="1">
      <alignment vertical="center"/>
      <protection locked="0"/>
    </xf>
    <xf numFmtId="174" fontId="14" fillId="2" borderId="5" xfId="0" applyNumberFormat="1" applyFont="1" applyFill="1" applyBorder="1" applyAlignment="1" applyProtection="1">
      <alignment horizontal="center" vertical="center"/>
      <protection locked="0"/>
    </xf>
    <xf numFmtId="38" fontId="14" fillId="0" borderId="31" xfId="16" applyFont="1" applyFill="1" applyBorder="1" applyAlignment="1" applyProtection="1">
      <alignment vertical="center"/>
      <protection/>
    </xf>
    <xf numFmtId="38" fontId="14" fillId="2" borderId="0" xfId="16" applyFont="1" applyFill="1" applyBorder="1" applyAlignment="1" applyProtection="1">
      <alignment vertical="center"/>
      <protection locked="0"/>
    </xf>
    <xf numFmtId="38" fontId="14" fillId="0" borderId="1" xfId="16" applyFont="1" applyFill="1" applyBorder="1" applyAlignment="1" applyProtection="1">
      <alignment/>
      <protection/>
    </xf>
    <xf numFmtId="38" fontId="14" fillId="2" borderId="6" xfId="16" applyFont="1" applyFill="1" applyBorder="1" applyAlignment="1" applyProtection="1">
      <alignment vertical="center"/>
      <protection locked="0"/>
    </xf>
    <xf numFmtId="174" fontId="14" fillId="2" borderId="6" xfId="0" applyNumberFormat="1" applyFont="1" applyFill="1" applyBorder="1" applyAlignment="1" applyProtection="1">
      <alignment horizontal="center" vertical="center"/>
      <protection locked="0"/>
    </xf>
    <xf numFmtId="174" fontId="14" fillId="0" borderId="8" xfId="0" applyNumberFormat="1" applyFont="1" applyFill="1" applyBorder="1" applyAlignment="1" applyProtection="1">
      <alignment horizontal="center"/>
      <protection/>
    </xf>
    <xf numFmtId="0" fontId="14" fillId="0" borderId="1" xfId="0" applyFont="1" applyFill="1" applyBorder="1" applyAlignment="1" applyProtection="1">
      <alignment/>
      <protection/>
    </xf>
    <xf numFmtId="174" fontId="14" fillId="0" borderId="7" xfId="0" applyNumberFormat="1" applyFont="1" applyFill="1" applyBorder="1" applyAlignment="1" applyProtection="1">
      <alignment/>
      <protection/>
    </xf>
    <xf numFmtId="0" fontId="14" fillId="0" borderId="10" xfId="0" applyFont="1" applyFill="1" applyBorder="1" applyAlignment="1" applyProtection="1">
      <alignment/>
      <protection/>
    </xf>
    <xf numFmtId="0" fontId="14" fillId="0" borderId="9" xfId="0" applyFont="1" applyFill="1" applyBorder="1" applyAlignment="1" applyProtection="1">
      <alignment/>
      <protection/>
    </xf>
    <xf numFmtId="38" fontId="14" fillId="2" borderId="0" xfId="16" applyFont="1" applyFill="1" applyBorder="1" applyAlignment="1" applyProtection="1">
      <alignment/>
      <protection locked="0"/>
    </xf>
    <xf numFmtId="38" fontId="14" fillId="0" borderId="1" xfId="16" applyFont="1" applyFill="1" applyBorder="1" applyAlignment="1" applyProtection="1">
      <alignment/>
      <protection/>
    </xf>
    <xf numFmtId="38" fontId="14" fillId="2" borderId="10" xfId="16" applyFont="1" applyFill="1" applyBorder="1" applyAlignment="1" applyProtection="1">
      <alignment/>
      <protection locked="0"/>
    </xf>
    <xf numFmtId="38" fontId="14" fillId="0" borderId="12" xfId="16" applyFont="1" applyFill="1" applyBorder="1" applyAlignment="1" applyProtection="1">
      <alignment horizontal="centerContinuous" vertical="center"/>
      <protection/>
    </xf>
    <xf numFmtId="38" fontId="14" fillId="0" borderId="6" xfId="16" applyFont="1" applyFill="1" applyBorder="1" applyAlignment="1" applyProtection="1">
      <alignment horizontal="centerContinuous" vertical="center"/>
      <protection/>
    </xf>
    <xf numFmtId="38" fontId="14" fillId="0" borderId="0" xfId="16" applyFont="1" applyFill="1" applyBorder="1" applyAlignment="1" applyProtection="1">
      <alignment horizontal="centerContinuous" vertical="center"/>
      <protection/>
    </xf>
    <xf numFmtId="0" fontId="5" fillId="0" borderId="9" xfId="0" applyFont="1" applyFill="1" applyBorder="1" applyAlignment="1" applyProtection="1">
      <alignment horizontal="left" vertical="center"/>
      <protection/>
    </xf>
    <xf numFmtId="0" fontId="8" fillId="2" borderId="1" xfId="0" applyFont="1" applyFill="1" applyBorder="1" applyAlignment="1" applyProtection="1">
      <alignment horizontal="centerContinuous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0" borderId="8" xfId="0" applyFont="1" applyFill="1" applyBorder="1" applyAlignment="1" applyProtection="1">
      <alignment horizontal="centerContinuous"/>
      <protection/>
    </xf>
    <xf numFmtId="0" fontId="8" fillId="0" borderId="7" xfId="0" applyFont="1" applyFill="1" applyBorder="1" applyAlignment="1" applyProtection="1">
      <alignment horizontal="centerContinuous"/>
      <protection/>
    </xf>
    <xf numFmtId="0" fontId="8" fillId="0" borderId="10" xfId="0" applyFont="1" applyFill="1" applyBorder="1" applyAlignment="1" applyProtection="1">
      <alignment horizontal="centerContinuous"/>
      <protection/>
    </xf>
    <xf numFmtId="0" fontId="8" fillId="0" borderId="11" xfId="0" applyFont="1" applyFill="1" applyBorder="1" applyAlignment="1" applyProtection="1">
      <alignment horizontal="centerContinuous"/>
      <protection/>
    </xf>
    <xf numFmtId="38" fontId="14" fillId="0" borderId="5" xfId="16" applyFont="1" applyFill="1" applyBorder="1" applyAlignment="1" applyProtection="1">
      <alignment horizontal="centerContinuous" vertical="center"/>
      <protection/>
    </xf>
    <xf numFmtId="0" fontId="14" fillId="0" borderId="8" xfId="0" applyFont="1" applyFill="1" applyBorder="1" applyAlignment="1" applyProtection="1">
      <alignment horizontal="centerContinuous"/>
      <protection/>
    </xf>
    <xf numFmtId="0" fontId="14" fillId="0" borderId="7" xfId="0" applyFont="1" applyFill="1" applyBorder="1" applyAlignment="1" applyProtection="1">
      <alignment horizontal="centerContinuous"/>
      <protection/>
    </xf>
    <xf numFmtId="0" fontId="5" fillId="0" borderId="28" xfId="0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38" fontId="14" fillId="0" borderId="15" xfId="16" applyFont="1" applyFill="1" applyBorder="1" applyAlignment="1" applyProtection="1">
      <alignment/>
      <protection/>
    </xf>
    <xf numFmtId="38" fontId="14" fillId="0" borderId="13" xfId="16" applyFont="1" applyFill="1" applyBorder="1" applyAlignment="1" applyProtection="1">
      <alignment/>
      <protection/>
    </xf>
    <xf numFmtId="174" fontId="14" fillId="0" borderId="9" xfId="0" applyNumberFormat="1" applyFont="1" applyFill="1" applyBorder="1" applyAlignment="1" applyProtection="1">
      <alignment horizontal="center"/>
      <protection/>
    </xf>
    <xf numFmtId="38" fontId="14" fillId="0" borderId="12" xfId="16" applyFont="1" applyFill="1" applyBorder="1" applyAlignment="1" applyProtection="1">
      <alignment/>
      <protection/>
    </xf>
    <xf numFmtId="38" fontId="14" fillId="2" borderId="13" xfId="16" applyFont="1" applyFill="1" applyBorder="1" applyAlignment="1" applyProtection="1">
      <alignment/>
      <protection locked="0"/>
    </xf>
    <xf numFmtId="37" fontId="14" fillId="2" borderId="7" xfId="0" applyNumberFormat="1" applyFont="1" applyFill="1" applyBorder="1" applyAlignment="1" applyProtection="1">
      <alignment/>
      <protection locked="0"/>
    </xf>
    <xf numFmtId="38" fontId="14" fillId="0" borderId="10" xfId="16" applyFont="1" applyFill="1" applyBorder="1" applyAlignment="1" applyProtection="1">
      <alignment/>
      <protection/>
    </xf>
    <xf numFmtId="38" fontId="14" fillId="2" borderId="34" xfId="16" applyFont="1" applyFill="1" applyBorder="1" applyAlignment="1" applyProtection="1">
      <alignment/>
      <protection locked="0"/>
    </xf>
    <xf numFmtId="174" fontId="14" fillId="2" borderId="6" xfId="0" applyNumberFormat="1" applyFont="1" applyFill="1" applyBorder="1" applyAlignment="1" applyProtection="1">
      <alignment horizontal="center"/>
      <protection locked="0"/>
    </xf>
    <xf numFmtId="38" fontId="14" fillId="0" borderId="31" xfId="16" applyFont="1" applyFill="1" applyBorder="1" applyAlignment="1" applyProtection="1">
      <alignment/>
      <protection/>
    </xf>
    <xf numFmtId="38" fontId="14" fillId="0" borderId="34" xfId="16" applyFont="1" applyFill="1" applyBorder="1" applyAlignment="1" applyProtection="1">
      <alignment/>
      <protection/>
    </xf>
    <xf numFmtId="174" fontId="14" fillId="0" borderId="6" xfId="0" applyNumberFormat="1" applyFont="1" applyFill="1" applyBorder="1" applyAlignment="1" applyProtection="1">
      <alignment horizontal="center"/>
      <protection/>
    </xf>
    <xf numFmtId="38" fontId="14" fillId="0" borderId="6" xfId="16" applyFont="1" applyFill="1" applyBorder="1" applyAlignment="1" applyProtection="1">
      <alignment/>
      <protection/>
    </xf>
    <xf numFmtId="38" fontId="14" fillId="0" borderId="33" xfId="16" applyFont="1" applyFill="1" applyBorder="1" applyAlignment="1" applyProtection="1">
      <alignment/>
      <protection/>
    </xf>
    <xf numFmtId="38" fontId="14" fillId="0" borderId="0" xfId="16" applyFont="1" applyFill="1" applyBorder="1" applyAlignment="1" applyProtection="1">
      <alignment/>
      <protection/>
    </xf>
    <xf numFmtId="38" fontId="14" fillId="2" borderId="6" xfId="16" applyFont="1" applyFill="1" applyBorder="1" applyAlignment="1" applyProtection="1">
      <alignment/>
      <protection locked="0"/>
    </xf>
    <xf numFmtId="38" fontId="14" fillId="2" borderId="11" xfId="16" applyFont="1" applyFill="1" applyBorder="1" applyAlignment="1" applyProtection="1">
      <alignment/>
      <protection locked="0"/>
    </xf>
    <xf numFmtId="174" fontId="14" fillId="2" borderId="11" xfId="0" applyNumberFormat="1" applyFont="1" applyFill="1" applyBorder="1" applyAlignment="1" applyProtection="1">
      <alignment horizontal="center"/>
      <protection locked="0"/>
    </xf>
    <xf numFmtId="38" fontId="14" fillId="0" borderId="36" xfId="16" applyFont="1" applyFill="1" applyBorder="1" applyAlignment="1" applyProtection="1">
      <alignment/>
      <protection/>
    </xf>
    <xf numFmtId="0" fontId="14" fillId="0" borderId="15" xfId="0" applyFont="1" applyFill="1" applyBorder="1" applyAlignment="1" applyProtection="1">
      <alignment/>
      <protection/>
    </xf>
    <xf numFmtId="38" fontId="14" fillId="2" borderId="6" xfId="16" applyFont="1" applyFill="1" applyBorder="1" applyAlignment="1" applyProtection="1">
      <alignment/>
      <protection locked="0"/>
    </xf>
    <xf numFmtId="0" fontId="14" fillId="0" borderId="15" xfId="0" applyFont="1" applyFill="1" applyBorder="1" applyAlignment="1" applyProtection="1">
      <alignment horizontal="centerContinuous"/>
      <protection/>
    </xf>
    <xf numFmtId="0" fontId="18" fillId="2" borderId="1" xfId="0" applyFont="1" applyFill="1" applyBorder="1" applyAlignment="1" applyProtection="1">
      <alignment/>
      <protection locked="0"/>
    </xf>
    <xf numFmtId="0" fontId="14" fillId="2" borderId="1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/>
      <protection locked="0"/>
    </xf>
    <xf numFmtId="38" fontId="14" fillId="2" borderId="33" xfId="16" applyFont="1" applyFill="1" applyBorder="1" applyAlignment="1" applyProtection="1">
      <alignment/>
      <protection locked="0"/>
    </xf>
    <xf numFmtId="38" fontId="14" fillId="2" borderId="37" xfId="16" applyFont="1" applyFill="1" applyBorder="1" applyAlignment="1" applyProtection="1">
      <alignment/>
      <protection locked="0"/>
    </xf>
    <xf numFmtId="38" fontId="14" fillId="0" borderId="11" xfId="16" applyFont="1" applyFill="1" applyBorder="1" applyAlignment="1" applyProtection="1">
      <alignment/>
      <protection/>
    </xf>
    <xf numFmtId="38" fontId="14" fillId="2" borderId="11" xfId="16" applyFont="1" applyFill="1" applyBorder="1" applyAlignment="1" applyProtection="1">
      <alignment/>
      <protection locked="0"/>
    </xf>
    <xf numFmtId="0" fontId="14" fillId="0" borderId="15" xfId="0" applyFont="1" applyFill="1" applyBorder="1" applyAlignment="1" applyProtection="1">
      <alignment horizontal="center"/>
      <protection/>
    </xf>
    <xf numFmtId="174" fontId="14" fillId="2" borderId="31" xfId="0" applyNumberFormat="1" applyFont="1" applyFill="1" applyBorder="1" applyAlignment="1" applyProtection="1">
      <alignment horizontal="center"/>
      <protection locked="0"/>
    </xf>
    <xf numFmtId="3" fontId="14" fillId="0" borderId="18" xfId="0" applyNumberFormat="1" applyFont="1" applyFill="1" applyBorder="1" applyAlignment="1" applyProtection="1">
      <alignment/>
      <protection/>
    </xf>
    <xf numFmtId="3" fontId="14" fillId="0" borderId="16" xfId="0" applyNumberFormat="1" applyFont="1" applyFill="1" applyBorder="1" applyAlignment="1" applyProtection="1">
      <alignment horizontal="center"/>
      <protection/>
    </xf>
    <xf numFmtId="0" fontId="17" fillId="0" borderId="17" xfId="0" applyFont="1" applyFill="1" applyBorder="1" applyAlignment="1" applyProtection="1">
      <alignment/>
      <protection/>
    </xf>
    <xf numFmtId="0" fontId="14" fillId="2" borderId="7" xfId="0" applyFont="1" applyFill="1" applyBorder="1" applyAlignment="1" applyProtection="1">
      <alignment horizontal="center"/>
      <protection locked="0"/>
    </xf>
    <xf numFmtId="0" fontId="14" fillId="0" borderId="16" xfId="0" applyFont="1" applyFill="1" applyBorder="1" applyAlignment="1" applyProtection="1">
      <alignment horizontal="center"/>
      <protection/>
    </xf>
    <xf numFmtId="0" fontId="14" fillId="2" borderId="1" xfId="0" applyFont="1" applyFill="1" applyBorder="1" applyAlignment="1" applyProtection="1">
      <alignment/>
      <protection locked="0"/>
    </xf>
    <xf numFmtId="174" fontId="14" fillId="2" borderId="1" xfId="0" applyNumberFormat="1" applyFont="1" applyFill="1" applyBorder="1" applyAlignment="1" applyProtection="1">
      <alignment horizontal="center"/>
      <protection locked="0"/>
    </xf>
    <xf numFmtId="174" fontId="14" fillId="2" borderId="0" xfId="0" applyNumberFormat="1" applyFont="1" applyFill="1" applyBorder="1" applyAlignment="1" applyProtection="1">
      <alignment horizontal="center"/>
      <protection locked="0"/>
    </xf>
    <xf numFmtId="174" fontId="14" fillId="0" borderId="1" xfId="0" applyNumberFormat="1" applyFont="1" applyFill="1" applyBorder="1" applyAlignment="1" applyProtection="1">
      <alignment horizontal="center"/>
      <protection/>
    </xf>
    <xf numFmtId="174" fontId="14" fillId="2" borderId="0" xfId="0" applyNumberFormat="1" applyFont="1" applyFill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/>
      <protection/>
    </xf>
    <xf numFmtId="174" fontId="18" fillId="0" borderId="9" xfId="0" applyNumberFormat="1" applyFont="1" applyFill="1" applyBorder="1" applyAlignment="1" applyProtection="1">
      <alignment/>
      <protection/>
    </xf>
    <xf numFmtId="3" fontId="14" fillId="0" borderId="5" xfId="0" applyNumberFormat="1" applyFont="1" applyFill="1" applyBorder="1" applyAlignment="1" applyProtection="1">
      <alignment horizontal="center"/>
      <protection/>
    </xf>
    <xf numFmtId="3" fontId="14" fillId="0" borderId="7" xfId="0" applyNumberFormat="1" applyFont="1" applyFill="1" applyBorder="1" applyAlignment="1" applyProtection="1">
      <alignment horizontal="center"/>
      <protection/>
    </xf>
    <xf numFmtId="0" fontId="17" fillId="0" borderId="9" xfId="0" applyFont="1" applyFill="1" applyBorder="1" applyAlignment="1" applyProtection="1">
      <alignment/>
      <protection/>
    </xf>
    <xf numFmtId="38" fontId="14" fillId="0" borderId="13" xfId="16" applyFont="1" applyFill="1" applyBorder="1" applyAlignment="1" applyProtection="1">
      <alignment horizontal="centerContinuous"/>
      <protection/>
    </xf>
    <xf numFmtId="0" fontId="14" fillId="0" borderId="5" xfId="0" applyFont="1" applyFill="1" applyBorder="1" applyAlignment="1" applyProtection="1">
      <alignment horizontal="centerContinuous"/>
      <protection/>
    </xf>
    <xf numFmtId="0" fontId="14" fillId="0" borderId="6" xfId="0" applyFont="1" applyFill="1" applyBorder="1" applyAlignment="1" applyProtection="1">
      <alignment horizontal="centerContinuous"/>
      <protection/>
    </xf>
    <xf numFmtId="3" fontId="14" fillId="0" borderId="1" xfId="0" applyNumberFormat="1" applyFont="1" applyFill="1" applyBorder="1" applyAlignment="1" applyProtection="1">
      <alignment horizontal="centerContinuous"/>
      <protection/>
    </xf>
    <xf numFmtId="3" fontId="14" fillId="0" borderId="8" xfId="0" applyNumberFormat="1" applyFont="1" applyFill="1" applyBorder="1" applyAlignment="1" applyProtection="1">
      <alignment horizontal="centerContinuous"/>
      <protection/>
    </xf>
    <xf numFmtId="3" fontId="14" fillId="0" borderId="6" xfId="0" applyNumberFormat="1" applyFont="1" applyFill="1" applyBorder="1" applyAlignment="1" applyProtection="1">
      <alignment horizontal="centerContinuous"/>
      <protection/>
    </xf>
    <xf numFmtId="0" fontId="17" fillId="0" borderId="9" xfId="0" applyFont="1" applyFill="1" applyBorder="1" applyAlignment="1" applyProtection="1">
      <alignment horizontal="centerContinuous"/>
      <protection/>
    </xf>
    <xf numFmtId="0" fontId="17" fillId="0" borderId="10" xfId="0" applyFont="1" applyFill="1" applyBorder="1" applyAlignment="1" applyProtection="1">
      <alignment horizontal="centerContinuous"/>
      <protection/>
    </xf>
    <xf numFmtId="0" fontId="17" fillId="0" borderId="11" xfId="0" applyFont="1" applyFill="1" applyBorder="1" applyAlignment="1" applyProtection="1">
      <alignment horizontal="centerContinuous"/>
      <protection/>
    </xf>
    <xf numFmtId="0" fontId="31" fillId="0" borderId="13" xfId="0" applyFont="1" applyFill="1" applyBorder="1" applyAlignment="1" applyProtection="1">
      <alignment wrapText="1"/>
      <protection/>
    </xf>
    <xf numFmtId="0" fontId="5" fillId="0" borderId="1" xfId="0" applyFont="1" applyFill="1" applyBorder="1" applyAlignment="1" applyProtection="1">
      <alignment vertical="center"/>
      <protection/>
    </xf>
    <xf numFmtId="38" fontId="5" fillId="0" borderId="9" xfId="16" applyFont="1" applyFill="1" applyBorder="1" applyAlignment="1" applyProtection="1">
      <alignment horizontal="centerContinuous"/>
      <protection/>
    </xf>
    <xf numFmtId="38" fontId="5" fillId="0" borderId="33" xfId="16" applyFont="1" applyFill="1" applyBorder="1" applyAlignment="1" applyProtection="1">
      <alignment/>
      <protection/>
    </xf>
    <xf numFmtId="0" fontId="5" fillId="0" borderId="37" xfId="0" applyFont="1" applyFill="1" applyBorder="1" applyAlignment="1" applyProtection="1">
      <alignment/>
      <protection/>
    </xf>
    <xf numFmtId="174" fontId="5" fillId="0" borderId="9" xfId="0" applyNumberFormat="1" applyFont="1" applyFill="1" applyBorder="1" applyAlignment="1" applyProtection="1">
      <alignment/>
      <protection/>
    </xf>
    <xf numFmtId="38" fontId="5" fillId="0" borderId="9" xfId="16" applyFont="1" applyFill="1" applyBorder="1" applyAlignment="1" applyProtection="1">
      <alignment/>
      <protection/>
    </xf>
    <xf numFmtId="0" fontId="5" fillId="0" borderId="37" xfId="0" applyFont="1" applyFill="1" applyBorder="1" applyAlignment="1" applyProtection="1">
      <alignment horizontal="center"/>
      <protection/>
    </xf>
    <xf numFmtId="38" fontId="14" fillId="0" borderId="5" xfId="16" applyFont="1" applyFill="1" applyBorder="1" applyAlignment="1" applyProtection="1">
      <alignment vertical="center"/>
      <protection/>
    </xf>
    <xf numFmtId="3" fontId="14" fillId="0" borderId="18" xfId="0" applyNumberFormat="1" applyFont="1" applyFill="1" applyBorder="1" applyAlignment="1" applyProtection="1">
      <alignment vertical="center"/>
      <protection/>
    </xf>
    <xf numFmtId="38" fontId="14" fillId="2" borderId="34" xfId="16" applyFont="1" applyFill="1" applyBorder="1" applyAlignment="1" applyProtection="1">
      <alignment vertical="center"/>
      <protection locked="0"/>
    </xf>
    <xf numFmtId="38" fontId="14" fillId="2" borderId="1" xfId="16" applyFont="1" applyFill="1" applyBorder="1" applyAlignment="1" applyProtection="1">
      <alignment/>
      <protection locked="0"/>
    </xf>
    <xf numFmtId="38" fontId="14" fillId="2" borderId="38" xfId="16" applyFont="1" applyFill="1" applyBorder="1" applyAlignment="1" applyProtection="1">
      <alignment/>
      <protection locked="0"/>
    </xf>
    <xf numFmtId="38" fontId="14" fillId="0" borderId="33" xfId="16" applyFont="1" applyFill="1" applyBorder="1" applyAlignment="1" applyProtection="1">
      <alignment/>
      <protection/>
    </xf>
    <xf numFmtId="38" fontId="14" fillId="0" borderId="16" xfId="16" applyFont="1" applyFill="1" applyBorder="1" applyAlignment="1" applyProtection="1">
      <alignment/>
      <protection/>
    </xf>
    <xf numFmtId="38" fontId="14" fillId="0" borderId="37" xfId="16" applyFont="1" applyFill="1" applyBorder="1" applyAlignment="1" applyProtection="1">
      <alignment/>
      <protection/>
    </xf>
    <xf numFmtId="38" fontId="14" fillId="0" borderId="10" xfId="16" applyFont="1" applyFill="1" applyBorder="1" applyAlignment="1" applyProtection="1">
      <alignment/>
      <protection/>
    </xf>
    <xf numFmtId="0" fontId="14" fillId="2" borderId="1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/>
      <protection/>
    </xf>
    <xf numFmtId="38" fontId="5" fillId="0" borderId="11" xfId="16" applyFont="1" applyFill="1" applyBorder="1" applyAlignment="1" applyProtection="1">
      <alignment/>
      <protection/>
    </xf>
    <xf numFmtId="174" fontId="5" fillId="0" borderId="5" xfId="0" applyNumberFormat="1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174" fontId="5" fillId="0" borderId="5" xfId="0" applyNumberFormat="1" applyFont="1" applyFill="1" applyBorder="1" applyAlignment="1" applyProtection="1">
      <alignment/>
      <protection/>
    </xf>
    <xf numFmtId="38" fontId="5" fillId="0" borderId="6" xfId="16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38" fontId="5" fillId="0" borderId="8" xfId="16" applyFont="1" applyFill="1" applyBorder="1" applyAlignment="1" applyProtection="1">
      <alignment horizontal="center" wrapText="1"/>
      <protection/>
    </xf>
    <xf numFmtId="174" fontId="5" fillId="0" borderId="8" xfId="0" applyNumberFormat="1" applyFont="1" applyFill="1" applyBorder="1" applyAlignment="1" applyProtection="1">
      <alignment horizont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174" fontId="5" fillId="0" borderId="11" xfId="0" applyNumberFormat="1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centerContinuous"/>
      <protection/>
    </xf>
    <xf numFmtId="3" fontId="5" fillId="0" borderId="9" xfId="0" applyNumberFormat="1" applyFont="1" applyFill="1" applyBorder="1" applyAlignment="1" applyProtection="1">
      <alignment/>
      <protection/>
    </xf>
    <xf numFmtId="0" fontId="32" fillId="0" borderId="12" xfId="0" applyFont="1" applyFill="1" applyBorder="1" applyAlignment="1" applyProtection="1">
      <alignment horizontal="centerContinuous" vertical="center"/>
      <protection/>
    </xf>
    <xf numFmtId="0" fontId="32" fillId="0" borderId="1" xfId="0" applyFont="1" applyFill="1" applyBorder="1" applyAlignment="1" applyProtection="1">
      <alignment horizontal="centerContinuous" vertical="center"/>
      <protection/>
    </xf>
    <xf numFmtId="0" fontId="32" fillId="0" borderId="15" xfId="0" applyFont="1" applyFill="1" applyBorder="1" applyAlignment="1" applyProtection="1">
      <alignment horizontal="centerContinuous" vertical="center"/>
      <protection/>
    </xf>
    <xf numFmtId="0" fontId="5" fillId="0" borderId="7" xfId="0" applyFont="1" applyFill="1" applyBorder="1" applyAlignment="1" applyProtection="1">
      <alignment horizontal="centerContinuous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5" fillId="0" borderId="8" xfId="0" applyFont="1" applyFill="1" applyBorder="1" applyAlignment="1" applyProtection="1">
      <alignment horizontal="centerContinuous" vertical="center"/>
      <protection/>
    </xf>
    <xf numFmtId="0" fontId="36" fillId="0" borderId="0" xfId="0" applyFont="1" applyFill="1" applyAlignment="1" applyProtection="1">
      <alignment/>
      <protection/>
    </xf>
    <xf numFmtId="0" fontId="36" fillId="0" borderId="6" xfId="0" applyFont="1" applyFill="1" applyBorder="1" applyAlignment="1" applyProtection="1">
      <alignment/>
      <protection/>
    </xf>
    <xf numFmtId="38" fontId="5" fillId="0" borderId="34" xfId="16" applyFont="1" applyFill="1" applyBorder="1" applyAlignment="1" applyProtection="1">
      <alignment/>
      <protection/>
    </xf>
    <xf numFmtId="38" fontId="5" fillId="0" borderId="33" xfId="16" applyFont="1" applyFill="1" applyBorder="1" applyAlignment="1" applyProtection="1">
      <alignment horizontal="center" wrapText="1"/>
      <protection/>
    </xf>
    <xf numFmtId="0" fontId="5" fillId="2" borderId="7" xfId="0" applyFont="1" applyFill="1" applyBorder="1" applyAlignment="1" applyProtection="1">
      <alignment horizontal="center"/>
      <protection locked="0"/>
    </xf>
    <xf numFmtId="0" fontId="18" fillId="0" borderId="9" xfId="0" applyFont="1" applyFill="1" applyBorder="1" applyAlignment="1" applyProtection="1">
      <alignment horizontal="centerContinuous" vertical="top"/>
      <protection/>
    </xf>
    <xf numFmtId="0" fontId="5" fillId="0" borderId="39" xfId="0" applyFont="1" applyFill="1" applyBorder="1" applyAlignment="1" applyProtection="1">
      <alignment horizontal="center"/>
      <protection/>
    </xf>
    <xf numFmtId="0" fontId="14" fillId="0" borderId="37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8" xfId="0" applyFont="1" applyFill="1" applyBorder="1" applyAlignment="1" applyProtection="1">
      <alignment/>
      <protection/>
    </xf>
    <xf numFmtId="0" fontId="14" fillId="0" borderId="16" xfId="0" applyFont="1" applyFill="1" applyBorder="1" applyAlignment="1" applyProtection="1">
      <alignment/>
      <protection/>
    </xf>
    <xf numFmtId="0" fontId="14" fillId="0" borderId="30" xfId="0" applyFont="1" applyFill="1" applyBorder="1" applyAlignment="1" applyProtection="1">
      <alignment/>
      <protection/>
    </xf>
    <xf numFmtId="0" fontId="14" fillId="0" borderId="5" xfId="0" applyFont="1" applyFill="1" applyBorder="1" applyAlignment="1" applyProtection="1">
      <alignment/>
      <protection/>
    </xf>
    <xf numFmtId="0" fontId="14" fillId="0" borderId="7" xfId="0" applyFont="1" applyFill="1" applyBorder="1" applyAlignment="1" applyProtection="1">
      <alignment/>
      <protection/>
    </xf>
    <xf numFmtId="38" fontId="14" fillId="2" borderId="34" xfId="16" applyFont="1" applyFill="1" applyBorder="1" applyAlignment="1" applyProtection="1">
      <alignment/>
      <protection locked="0"/>
    </xf>
    <xf numFmtId="0" fontId="14" fillId="2" borderId="1" xfId="0" applyFont="1" applyFill="1" applyBorder="1" applyAlignment="1" applyProtection="1">
      <alignment horizontal="centerContinuous"/>
      <protection locked="0"/>
    </xf>
    <xf numFmtId="0" fontId="14" fillId="0" borderId="33" xfId="0" applyFont="1" applyFill="1" applyBorder="1" applyAlignment="1" applyProtection="1">
      <alignment/>
      <protection/>
    </xf>
    <xf numFmtId="3" fontId="14" fillId="0" borderId="9" xfId="0" applyNumberFormat="1" applyFont="1" applyFill="1" applyBorder="1" applyAlignment="1" applyProtection="1">
      <alignment/>
      <protection/>
    </xf>
    <xf numFmtId="0" fontId="32" fillId="0" borderId="3" xfId="0" applyFont="1" applyFill="1" applyBorder="1" applyAlignment="1" applyProtection="1">
      <alignment horizontal="centerContinuous" vertical="center"/>
      <protection/>
    </xf>
    <xf numFmtId="0" fontId="5" fillId="0" borderId="3" xfId="0" applyFont="1" applyFill="1" applyBorder="1" applyAlignment="1" applyProtection="1">
      <alignment horizontal="centerContinuous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left"/>
      <protection/>
    </xf>
    <xf numFmtId="0" fontId="18" fillId="0" borderId="0" xfId="0" applyFont="1" applyFill="1" applyAlignment="1" applyProtection="1">
      <alignment horizontal="center"/>
      <protection/>
    </xf>
    <xf numFmtId="0" fontId="18" fillId="0" borderId="0" xfId="0" applyFont="1" applyAlignment="1">
      <alignment/>
    </xf>
    <xf numFmtId="0" fontId="38" fillId="0" borderId="5" xfId="0" applyFont="1" applyFill="1" applyBorder="1" applyAlignment="1" applyProtection="1">
      <alignment/>
      <protection/>
    </xf>
    <xf numFmtId="0" fontId="39" fillId="0" borderId="5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31" fillId="0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14" fillId="0" borderId="1" xfId="0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4" fillId="2" borderId="0" xfId="0" applyFont="1" applyFill="1" applyAlignment="1" applyProtection="1">
      <alignment/>
      <protection locked="0"/>
    </xf>
    <xf numFmtId="0" fontId="14" fillId="2" borderId="5" xfId="0" applyFont="1" applyFill="1" applyBorder="1" applyAlignment="1" applyProtection="1">
      <alignment/>
      <protection locked="0"/>
    </xf>
    <xf numFmtId="0" fontId="14" fillId="2" borderId="5" xfId="0" applyFont="1" applyFill="1" applyBorder="1" applyAlignment="1" applyProtection="1">
      <alignment horizontal="center"/>
      <protection locked="0"/>
    </xf>
    <xf numFmtId="174" fontId="14" fillId="2" borderId="5" xfId="16" applyNumberFormat="1" applyFont="1" applyFill="1" applyBorder="1" applyAlignment="1" applyProtection="1">
      <alignment horizontal="center"/>
      <protection locked="0"/>
    </xf>
    <xf numFmtId="38" fontId="14" fillId="0" borderId="18" xfId="16" applyFont="1" applyFill="1" applyBorder="1" applyAlignment="1" applyProtection="1">
      <alignment/>
      <protection/>
    </xf>
    <xf numFmtId="0" fontId="14" fillId="2" borderId="7" xfId="0" applyFont="1" applyFill="1" applyBorder="1" applyAlignment="1" applyProtection="1">
      <alignment/>
      <protection locked="0"/>
    </xf>
    <xf numFmtId="174" fontId="14" fillId="2" borderId="7" xfId="16" applyNumberFormat="1" applyFont="1" applyFill="1" applyBorder="1" applyAlignment="1" applyProtection="1">
      <alignment horizontal="center"/>
      <protection locked="0"/>
    </xf>
    <xf numFmtId="0" fontId="31" fillId="0" borderId="11" xfId="0" applyFont="1" applyFill="1" applyBorder="1" applyAlignment="1" applyProtection="1">
      <alignment horizontal="centerContinuous"/>
      <protection/>
    </xf>
    <xf numFmtId="0" fontId="31" fillId="0" borderId="10" xfId="0" applyFont="1" applyFill="1" applyBorder="1" applyAlignment="1" applyProtection="1">
      <alignment horizontal="centerContinuous" wrapText="1"/>
      <protection/>
    </xf>
    <xf numFmtId="3" fontId="5" fillId="0" borderId="14" xfId="0" applyNumberFormat="1" applyFont="1" applyFill="1" applyBorder="1" applyAlignment="1" applyProtection="1">
      <alignment horizontal="centerContinuous"/>
      <protection/>
    </xf>
    <xf numFmtId="0" fontId="5" fillId="0" borderId="12" xfId="0" applyFont="1" applyFill="1" applyBorder="1" applyAlignment="1" applyProtection="1">
      <alignment horizontal="right"/>
      <protection/>
    </xf>
    <xf numFmtId="0" fontId="16" fillId="0" borderId="5" xfId="0" applyFont="1" applyFill="1" applyBorder="1" applyAlignment="1" applyProtection="1">
      <alignment horizontal="center" vertical="top"/>
      <protection/>
    </xf>
    <xf numFmtId="0" fontId="16" fillId="0" borderId="7" xfId="0" applyFont="1" applyFill="1" applyBorder="1" applyAlignment="1" applyProtection="1">
      <alignment horizontal="center" vertical="top"/>
      <protection/>
    </xf>
    <xf numFmtId="0" fontId="5" fillId="0" borderId="14" xfId="0" applyFont="1" applyFill="1" applyBorder="1" applyAlignment="1" applyProtection="1">
      <alignment horizontal="centerContinuous"/>
      <protection/>
    </xf>
    <xf numFmtId="0" fontId="36" fillId="0" borderId="7" xfId="0" applyFont="1" applyFill="1" applyBorder="1" applyAlignment="1" applyProtection="1">
      <alignment horizontal="centerContinuous"/>
      <protection/>
    </xf>
    <xf numFmtId="3" fontId="5" fillId="0" borderId="8" xfId="0" applyNumberFormat="1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0" fontId="16" fillId="0" borderId="16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Continuous"/>
      <protection/>
    </xf>
    <xf numFmtId="0" fontId="5" fillId="0" borderId="41" xfId="0" applyFont="1" applyFill="1" applyBorder="1" applyAlignment="1" applyProtection="1">
      <alignment horizontal="centerContinuous"/>
      <protection/>
    </xf>
    <xf numFmtId="0" fontId="8" fillId="0" borderId="0" xfId="0" applyFont="1" applyFill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 horizontal="centerContinuous"/>
      <protection/>
    </xf>
    <xf numFmtId="38" fontId="8" fillId="0" borderId="30" xfId="16" applyFont="1" applyFill="1" applyBorder="1" applyAlignment="1" applyProtection="1">
      <alignment horizontal="centerContinuous"/>
      <protection/>
    </xf>
    <xf numFmtId="0" fontId="8" fillId="0" borderId="15" xfId="0" applyFont="1" applyFill="1" applyBorder="1" applyAlignment="1" applyProtection="1">
      <alignment/>
      <protection/>
    </xf>
    <xf numFmtId="0" fontId="41" fillId="0" borderId="7" xfId="0" applyFont="1" applyFill="1" applyBorder="1" applyAlignment="1" applyProtection="1">
      <alignment horizontal="centerContinuous"/>
      <protection/>
    </xf>
    <xf numFmtId="0" fontId="8" fillId="0" borderId="1" xfId="0" applyFont="1" applyFill="1" applyBorder="1" applyAlignment="1" applyProtection="1">
      <alignment/>
      <protection/>
    </xf>
    <xf numFmtId="174" fontId="14" fillId="0" borderId="20" xfId="0" applyNumberFormat="1" applyFont="1" applyFill="1" applyBorder="1" applyAlignment="1" applyProtection="1">
      <alignment horizontal="center"/>
      <protection/>
    </xf>
    <xf numFmtId="38" fontId="14" fillId="0" borderId="30" xfId="16" applyFont="1" applyFill="1" applyBorder="1" applyAlignment="1" applyProtection="1">
      <alignment horizontal="centerContinuous"/>
      <protection/>
    </xf>
    <xf numFmtId="0" fontId="14" fillId="0" borderId="15" xfId="0" applyFont="1" applyFill="1" applyBorder="1" applyAlignment="1" applyProtection="1">
      <alignment/>
      <protection/>
    </xf>
    <xf numFmtId="0" fontId="14" fillId="0" borderId="1" xfId="0" applyFont="1" applyFill="1" applyBorder="1" applyAlignment="1" applyProtection="1">
      <alignment/>
      <protection/>
    </xf>
    <xf numFmtId="0" fontId="20" fillId="0" borderId="5" xfId="0" applyFont="1" applyFill="1" applyBorder="1" applyAlignment="1" applyProtection="1">
      <alignment horizontal="centerContinuous"/>
      <protection/>
    </xf>
    <xf numFmtId="0" fontId="20" fillId="0" borderId="42" xfId="0" applyFont="1" applyFill="1" applyBorder="1" applyAlignment="1" applyProtection="1">
      <alignment horizontal="centerContinuous"/>
      <protection/>
    </xf>
    <xf numFmtId="0" fontId="19" fillId="0" borderId="7" xfId="0" applyFont="1" applyFill="1" applyBorder="1" applyAlignment="1" applyProtection="1">
      <alignment horizontal="centerContinuous" vertical="top"/>
      <protection/>
    </xf>
    <xf numFmtId="0" fontId="31" fillId="0" borderId="43" xfId="0" applyFont="1" applyFill="1" applyBorder="1" applyAlignment="1" applyProtection="1">
      <alignment horizontal="centerContinuous" vertical="center"/>
      <protection/>
    </xf>
    <xf numFmtId="0" fontId="31" fillId="0" borderId="2" xfId="0" applyFont="1" applyFill="1" applyBorder="1" applyAlignment="1" applyProtection="1">
      <alignment horizontal="centerContinuous" vertical="center"/>
      <protection/>
    </xf>
    <xf numFmtId="0" fontId="31" fillId="0" borderId="25" xfId="0" applyFont="1" applyFill="1" applyBorder="1" applyAlignment="1" applyProtection="1">
      <alignment horizontal="centerContinuous" wrapText="1"/>
      <protection/>
    </xf>
    <xf numFmtId="0" fontId="31" fillId="0" borderId="44" xfId="0" applyFont="1" applyFill="1" applyBorder="1" applyAlignment="1" applyProtection="1">
      <alignment horizontal="centerContinuous" wrapText="1"/>
      <protection/>
    </xf>
    <xf numFmtId="0" fontId="5" fillId="0" borderId="45" xfId="0" applyFont="1" applyFill="1" applyBorder="1" applyAlignment="1" applyProtection="1">
      <alignment horizontal="centerContinuous"/>
      <protection/>
    </xf>
    <xf numFmtId="3" fontId="14" fillId="0" borderId="46" xfId="0" applyNumberFormat="1" applyFont="1" applyFill="1" applyBorder="1" applyAlignment="1" applyProtection="1">
      <alignment horizontal="centerContinuous"/>
      <protection/>
    </xf>
    <xf numFmtId="0" fontId="32" fillId="0" borderId="2" xfId="25" applyFont="1" applyFill="1" applyBorder="1" applyAlignment="1" applyProtection="1">
      <alignment horizontal="centerContinuous"/>
      <protection/>
    </xf>
    <xf numFmtId="0" fontId="32" fillId="0" borderId="3" xfId="25" applyFont="1" applyFill="1" applyBorder="1" applyAlignment="1" applyProtection="1">
      <alignment horizontal="centerContinuous"/>
      <protection/>
    </xf>
    <xf numFmtId="0" fontId="5" fillId="0" borderId="3" xfId="25" applyFont="1" applyFill="1" applyBorder="1" applyAlignment="1" applyProtection="1">
      <alignment horizontal="centerContinuous"/>
      <protection/>
    </xf>
    <xf numFmtId="0" fontId="5" fillId="0" borderId="3" xfId="25" applyNumberFormat="1" applyFont="1" applyFill="1" applyBorder="1" applyAlignment="1" applyProtection="1">
      <alignment horizontal="centerContinuous"/>
      <protection/>
    </xf>
    <xf numFmtId="3" fontId="5" fillId="0" borderId="3" xfId="25" applyNumberFormat="1" applyFont="1" applyFill="1" applyBorder="1" applyAlignment="1" applyProtection="1">
      <alignment horizontal="centerContinuous"/>
      <protection/>
    </xf>
    <xf numFmtId="3" fontId="5" fillId="0" borderId="4" xfId="25" applyNumberFormat="1" applyFont="1" applyFill="1" applyBorder="1" applyAlignment="1" applyProtection="1">
      <alignment horizontal="centerContinuous"/>
      <protection/>
    </xf>
    <xf numFmtId="0" fontId="5" fillId="0" borderId="0" xfId="25" applyFont="1" applyFill="1" applyProtection="1">
      <alignment/>
      <protection/>
    </xf>
    <xf numFmtId="0" fontId="36" fillId="0" borderId="5" xfId="25" applyFont="1" applyFill="1" applyBorder="1" applyAlignment="1" applyProtection="1">
      <alignment vertical="top"/>
      <protection/>
    </xf>
    <xf numFmtId="0" fontId="36" fillId="0" borderId="0" xfId="25" applyFont="1" applyFill="1" applyBorder="1" applyAlignment="1" applyProtection="1">
      <alignment vertical="top"/>
      <protection/>
    </xf>
    <xf numFmtId="0" fontId="5" fillId="0" borderId="0" xfId="25" applyNumberFormat="1" applyFont="1" applyFill="1" applyAlignment="1" applyProtection="1">
      <alignment horizontal="right"/>
      <protection/>
    </xf>
    <xf numFmtId="3" fontId="36" fillId="0" borderId="0" xfId="25" applyNumberFormat="1" applyFont="1" applyFill="1" applyBorder="1" applyAlignment="1" applyProtection="1">
      <alignment horizontal="left" vertical="top"/>
      <protection/>
    </xf>
    <xf numFmtId="3" fontId="5" fillId="0" borderId="0" xfId="25" applyNumberFormat="1" applyFont="1" applyFill="1" applyProtection="1">
      <alignment/>
      <protection/>
    </xf>
    <xf numFmtId="3" fontId="36" fillId="0" borderId="5" xfId="25" applyNumberFormat="1" applyFont="1" applyFill="1" applyBorder="1" applyAlignment="1" applyProtection="1">
      <alignment horizontal="left" vertical="top"/>
      <protection/>
    </xf>
    <xf numFmtId="3" fontId="36" fillId="0" borderId="0" xfId="25" applyNumberFormat="1" applyFont="1" applyFill="1" applyBorder="1" applyAlignment="1" applyProtection="1">
      <alignment vertical="top"/>
      <protection/>
    </xf>
    <xf numFmtId="3" fontId="36" fillId="0" borderId="0" xfId="25" applyNumberFormat="1" applyFont="1" applyFill="1" applyBorder="1" applyAlignment="1" applyProtection="1">
      <alignment/>
      <protection/>
    </xf>
    <xf numFmtId="3" fontId="36" fillId="0" borderId="5" xfId="25" applyNumberFormat="1" applyFont="1" applyFill="1" applyBorder="1" applyProtection="1">
      <alignment/>
      <protection/>
    </xf>
    <xf numFmtId="3" fontId="5" fillId="0" borderId="6" xfId="25" applyNumberFormat="1" applyFont="1" applyFill="1" applyBorder="1" applyProtection="1">
      <alignment/>
      <protection/>
    </xf>
    <xf numFmtId="0" fontId="5" fillId="0" borderId="0" xfId="25" applyFont="1" applyFill="1" applyBorder="1" applyProtection="1">
      <alignment/>
      <protection/>
    </xf>
    <xf numFmtId="0" fontId="5" fillId="0" borderId="7" xfId="25" applyFont="1" applyFill="1" applyBorder="1" applyProtection="1">
      <alignment/>
      <protection/>
    </xf>
    <xf numFmtId="0" fontId="5" fillId="0" borderId="1" xfId="25" applyFont="1" applyFill="1" applyBorder="1" applyProtection="1">
      <alignment/>
      <protection/>
    </xf>
    <xf numFmtId="0" fontId="5" fillId="0" borderId="1" xfId="25" applyNumberFormat="1" applyFont="1" applyFill="1" applyBorder="1" applyAlignment="1" applyProtection="1">
      <alignment horizontal="right"/>
      <protection/>
    </xf>
    <xf numFmtId="3" fontId="5" fillId="0" borderId="1" xfId="25" applyNumberFormat="1" applyFont="1" applyFill="1" applyBorder="1" applyAlignment="1" applyProtection="1">
      <alignment horizontal="right"/>
      <protection/>
    </xf>
    <xf numFmtId="3" fontId="5" fillId="0" borderId="1" xfId="25" applyNumberFormat="1" applyFont="1" applyFill="1" applyBorder="1" applyProtection="1">
      <alignment/>
      <protection/>
    </xf>
    <xf numFmtId="3" fontId="5" fillId="0" borderId="7" xfId="25" applyNumberFormat="1" applyFont="1" applyFill="1" applyBorder="1" applyProtection="1">
      <alignment/>
      <protection/>
    </xf>
    <xf numFmtId="3" fontId="5" fillId="0" borderId="1" xfId="25" applyNumberFormat="1" applyFont="1" applyFill="1" applyBorder="1" applyAlignment="1" applyProtection="1">
      <alignment/>
      <protection/>
    </xf>
    <xf numFmtId="3" fontId="5" fillId="0" borderId="8" xfId="25" applyNumberFormat="1" applyFont="1" applyFill="1" applyBorder="1" applyProtection="1">
      <alignment/>
      <protection/>
    </xf>
    <xf numFmtId="0" fontId="32" fillId="0" borderId="7" xfId="25" applyFont="1" applyFill="1" applyBorder="1" applyAlignment="1" applyProtection="1">
      <alignment horizontal="centerContinuous"/>
      <protection/>
    </xf>
    <xf numFmtId="0" fontId="5" fillId="0" borderId="1" xfId="25" applyFont="1" applyFill="1" applyBorder="1" applyAlignment="1" applyProtection="1">
      <alignment horizontal="centerContinuous" vertical="center"/>
      <protection/>
    </xf>
    <xf numFmtId="0" fontId="5" fillId="0" borderId="1" xfId="25" applyFont="1" applyFill="1" applyBorder="1" applyAlignment="1" applyProtection="1">
      <alignment horizontal="centerContinuous"/>
      <protection/>
    </xf>
    <xf numFmtId="0" fontId="5" fillId="0" borderId="1" xfId="25" applyNumberFormat="1" applyFont="1" applyFill="1" applyBorder="1" applyAlignment="1" applyProtection="1">
      <alignment horizontal="centerContinuous"/>
      <protection/>
    </xf>
    <xf numFmtId="3" fontId="5" fillId="0" borderId="1" xfId="25" applyNumberFormat="1" applyFont="1" applyFill="1" applyBorder="1" applyAlignment="1" applyProtection="1">
      <alignment horizontal="centerContinuous"/>
      <protection/>
    </xf>
    <xf numFmtId="3" fontId="5" fillId="0" borderId="8" xfId="25" applyNumberFormat="1" applyFont="1" applyFill="1" applyBorder="1" applyAlignment="1" applyProtection="1">
      <alignment horizontal="centerContinuous"/>
      <protection/>
    </xf>
    <xf numFmtId="0" fontId="5" fillId="0" borderId="5" xfId="25" applyFont="1" applyFill="1" applyBorder="1" applyAlignment="1" applyProtection="1">
      <alignment horizontal="left"/>
      <protection/>
    </xf>
    <xf numFmtId="0" fontId="5" fillId="0" borderId="0" xfId="25" applyNumberFormat="1" applyFont="1" applyFill="1" applyBorder="1" applyAlignment="1" applyProtection="1">
      <alignment horizontal="left"/>
      <protection/>
    </xf>
    <xf numFmtId="3" fontId="5" fillId="0" borderId="0" xfId="25" applyNumberFormat="1" applyFont="1" applyFill="1" applyBorder="1" applyAlignment="1" applyProtection="1">
      <alignment/>
      <protection/>
    </xf>
    <xf numFmtId="3" fontId="5" fillId="0" borderId="6" xfId="25" applyNumberFormat="1" applyFont="1" applyFill="1" applyBorder="1" applyAlignment="1" applyProtection="1">
      <alignment horizontal="left"/>
      <protection/>
    </xf>
    <xf numFmtId="0" fontId="5" fillId="0" borderId="0" xfId="25" applyNumberFormat="1" applyFont="1" applyFill="1" applyBorder="1" applyAlignment="1" applyProtection="1" quotePrefix="1">
      <alignment horizontal="left"/>
      <protection/>
    </xf>
    <xf numFmtId="3" fontId="19" fillId="0" borderId="0" xfId="25" applyNumberFormat="1" applyFont="1" applyFill="1" applyBorder="1" applyAlignment="1" applyProtection="1">
      <alignment horizontal="left"/>
      <protection/>
    </xf>
    <xf numFmtId="3" fontId="31" fillId="0" borderId="0" xfId="25" applyNumberFormat="1" applyFont="1" applyFill="1" applyBorder="1" applyAlignment="1" applyProtection="1">
      <alignment horizontal="center"/>
      <protection/>
    </xf>
    <xf numFmtId="3" fontId="5" fillId="0" borderId="0" xfId="25" applyNumberFormat="1" applyFont="1" applyFill="1" applyBorder="1" applyAlignment="1" applyProtection="1">
      <alignment horizontal="center"/>
      <protection/>
    </xf>
    <xf numFmtId="3" fontId="5" fillId="0" borderId="6" xfId="25" applyNumberFormat="1" applyFont="1" applyFill="1" applyBorder="1" applyAlignment="1" applyProtection="1">
      <alignment/>
      <protection/>
    </xf>
    <xf numFmtId="0" fontId="31" fillId="0" borderId="5" xfId="25" applyFont="1" applyFill="1" applyBorder="1" applyAlignment="1" applyProtection="1">
      <alignment horizontal="left"/>
      <protection/>
    </xf>
    <xf numFmtId="0" fontId="31" fillId="0" borderId="0" xfId="25" applyFont="1" applyFill="1" applyBorder="1" applyAlignment="1" applyProtection="1">
      <alignment horizontal="left"/>
      <protection/>
    </xf>
    <xf numFmtId="3" fontId="31" fillId="0" borderId="0" xfId="25" applyNumberFormat="1" applyFont="1" applyFill="1" applyBorder="1" applyAlignment="1" applyProtection="1">
      <alignment horizontal="left"/>
      <protection/>
    </xf>
    <xf numFmtId="3" fontId="36" fillId="0" borderId="0" xfId="25" applyNumberFormat="1" applyFont="1" applyFill="1" applyBorder="1" applyAlignment="1" applyProtection="1">
      <alignment horizontal="centerContinuous" vertical="top"/>
      <protection/>
    </xf>
    <xf numFmtId="3" fontId="31" fillId="0" borderId="0" xfId="25" applyNumberFormat="1" applyFont="1" applyFill="1" applyBorder="1" applyAlignment="1" applyProtection="1">
      <alignment horizontal="centerContinuous"/>
      <protection/>
    </xf>
    <xf numFmtId="3" fontId="31" fillId="0" borderId="0" xfId="25" applyNumberFormat="1" applyFont="1" applyFill="1" applyBorder="1" applyAlignment="1" applyProtection="1">
      <alignment/>
      <protection/>
    </xf>
    <xf numFmtId="3" fontId="31" fillId="0" borderId="6" xfId="25" applyNumberFormat="1" applyFont="1" applyFill="1" applyBorder="1" applyAlignment="1" applyProtection="1">
      <alignment horizontal="left"/>
      <protection/>
    </xf>
    <xf numFmtId="3" fontId="31" fillId="0" borderId="0" xfId="25" applyNumberFormat="1" applyFont="1" applyFill="1" applyBorder="1" applyAlignment="1" applyProtection="1">
      <alignment horizontal="left" wrapText="1"/>
      <protection/>
    </xf>
    <xf numFmtId="1" fontId="5" fillId="0" borderId="0" xfId="25" applyNumberFormat="1" applyFont="1" applyFill="1" applyBorder="1" applyAlignment="1" applyProtection="1" quotePrefix="1">
      <alignment horizontal="left"/>
      <protection/>
    </xf>
    <xf numFmtId="3" fontId="5" fillId="0" borderId="0" xfId="25" applyNumberFormat="1" applyFont="1" applyFill="1" applyBorder="1" applyAlignment="1" applyProtection="1">
      <alignment horizontal="centerContinuous"/>
      <protection/>
    </xf>
    <xf numFmtId="0" fontId="5" fillId="0" borderId="0" xfId="25" applyFont="1" applyFill="1" applyBorder="1" applyAlignment="1" applyProtection="1" quotePrefix="1">
      <alignment horizontal="left"/>
      <protection/>
    </xf>
    <xf numFmtId="0" fontId="5" fillId="0" borderId="0" xfId="25" applyFont="1" applyFill="1" applyBorder="1" applyAlignment="1" applyProtection="1">
      <alignment/>
      <protection/>
    </xf>
    <xf numFmtId="0" fontId="5" fillId="0" borderId="0" xfId="25" applyFont="1" applyFill="1" applyBorder="1" applyAlignment="1" applyProtection="1">
      <alignment horizontal="center"/>
      <protection/>
    </xf>
    <xf numFmtId="0" fontId="5" fillId="0" borderId="0" xfId="25" applyFont="1">
      <alignment/>
      <protection/>
    </xf>
    <xf numFmtId="2" fontId="5" fillId="0" borderId="0" xfId="25" applyNumberFormat="1" applyFont="1" applyFill="1" applyBorder="1" applyAlignment="1" applyProtection="1">
      <alignment horizontal="left"/>
      <protection/>
    </xf>
    <xf numFmtId="3" fontId="37" fillId="0" borderId="0" xfId="25" applyNumberFormat="1" applyFont="1" applyFill="1" applyBorder="1" applyAlignment="1" applyProtection="1">
      <alignment horizontal="right"/>
      <protection/>
    </xf>
    <xf numFmtId="2" fontId="15" fillId="0" borderId="0" xfId="25" applyNumberFormat="1" applyFont="1" applyFill="1" applyBorder="1" applyAlignment="1" applyProtection="1">
      <alignment horizontal="centerContinuous"/>
      <protection/>
    </xf>
    <xf numFmtId="1" fontId="5" fillId="0" borderId="0" xfId="25" applyNumberFormat="1" applyFont="1" applyFill="1" applyBorder="1" applyAlignment="1" applyProtection="1">
      <alignment/>
      <protection/>
    </xf>
    <xf numFmtId="3" fontId="36" fillId="0" borderId="0" xfId="25" applyNumberFormat="1" applyFont="1" applyFill="1" applyBorder="1" applyAlignment="1" applyProtection="1">
      <alignment horizontal="left"/>
      <protection/>
    </xf>
    <xf numFmtId="3" fontId="36" fillId="0" borderId="0" xfId="25" applyNumberFormat="1" applyFont="1" applyFill="1" applyBorder="1" applyAlignment="1" applyProtection="1">
      <alignment horizontal="centerContinuous"/>
      <protection/>
    </xf>
    <xf numFmtId="0" fontId="5" fillId="0" borderId="7" xfId="25" applyFont="1" applyFill="1" applyBorder="1" applyAlignment="1" applyProtection="1">
      <alignment horizontal="left"/>
      <protection/>
    </xf>
    <xf numFmtId="0" fontId="5" fillId="0" borderId="1" xfId="25" applyFont="1" applyFill="1" applyBorder="1" applyAlignment="1" applyProtection="1">
      <alignment horizontal="left"/>
      <protection/>
    </xf>
    <xf numFmtId="0" fontId="5" fillId="0" borderId="1" xfId="25" applyNumberFormat="1" applyFont="1" applyFill="1" applyBorder="1" applyAlignment="1" applyProtection="1">
      <alignment horizontal="left"/>
      <protection/>
    </xf>
    <xf numFmtId="3" fontId="5" fillId="0" borderId="1" xfId="25" applyNumberFormat="1" applyFont="1" applyFill="1" applyBorder="1" applyAlignment="1" applyProtection="1">
      <alignment horizontal="left"/>
      <protection/>
    </xf>
    <xf numFmtId="3" fontId="36" fillId="0" borderId="1" xfId="25" applyNumberFormat="1" applyFont="1" applyFill="1" applyBorder="1" applyAlignment="1" applyProtection="1">
      <alignment horizontal="left"/>
      <protection/>
    </xf>
    <xf numFmtId="3" fontId="36" fillId="0" borderId="1" xfId="25" applyNumberFormat="1" applyFont="1" applyFill="1" applyBorder="1" applyAlignment="1" applyProtection="1">
      <alignment horizontal="centerContinuous"/>
      <protection/>
    </xf>
    <xf numFmtId="3" fontId="5" fillId="0" borderId="8" xfId="25" applyNumberFormat="1" applyFont="1" applyFill="1" applyBorder="1" applyAlignment="1" applyProtection="1">
      <alignment horizontal="left"/>
      <protection/>
    </xf>
    <xf numFmtId="0" fontId="31" fillId="0" borderId="1" xfId="25" applyFont="1" applyFill="1" applyBorder="1" applyAlignment="1" applyProtection="1">
      <alignment horizontal="left"/>
      <protection/>
    </xf>
    <xf numFmtId="0" fontId="31" fillId="0" borderId="1" xfId="25" applyFont="1" applyFill="1" applyBorder="1" applyAlignment="1" applyProtection="1">
      <alignment horizontal="centerContinuous"/>
      <protection/>
    </xf>
    <xf numFmtId="3" fontId="37" fillId="0" borderId="0" xfId="25" applyNumberFormat="1" applyFont="1" applyFill="1" applyBorder="1" applyAlignment="1" applyProtection="1">
      <alignment horizontal="centerContinuous"/>
      <protection/>
    </xf>
    <xf numFmtId="1" fontId="5" fillId="0" borderId="1" xfId="25" applyNumberFormat="1" applyFont="1" applyFill="1" applyBorder="1" applyAlignment="1" applyProtection="1">
      <alignment horizontal="centerContinuous"/>
      <protection/>
    </xf>
    <xf numFmtId="3" fontId="36" fillId="0" borderId="1" xfId="25" applyNumberFormat="1" applyFont="1" applyFill="1" applyBorder="1" applyAlignment="1" applyProtection="1">
      <alignment horizontal="centerContinuous" vertical="top"/>
      <protection/>
    </xf>
    <xf numFmtId="0" fontId="5" fillId="0" borderId="0" xfId="25" applyFont="1" applyFill="1" applyBorder="1" applyAlignment="1" applyProtection="1">
      <alignment horizontal="centerContinuous"/>
      <protection/>
    </xf>
    <xf numFmtId="0" fontId="5" fillId="0" borderId="0" xfId="25" applyNumberFormat="1" applyFont="1" applyFill="1" applyBorder="1" applyAlignment="1" applyProtection="1">
      <alignment horizontal="centerContinuous"/>
      <protection/>
    </xf>
    <xf numFmtId="3" fontId="5" fillId="0" borderId="6" xfId="25" applyNumberFormat="1" applyFont="1" applyFill="1" applyBorder="1" applyAlignment="1" applyProtection="1">
      <alignment horizontal="centerContinuous"/>
      <protection/>
    </xf>
    <xf numFmtId="0" fontId="36" fillId="0" borderId="7" xfId="25" applyFont="1" applyFill="1" applyBorder="1" applyAlignment="1" applyProtection="1">
      <alignment horizontal="left" vertical="top"/>
      <protection/>
    </xf>
    <xf numFmtId="0" fontId="36" fillId="0" borderId="1" xfId="25" applyFont="1" applyFill="1" applyBorder="1" applyAlignment="1" applyProtection="1">
      <alignment horizontal="left" vertical="top"/>
      <protection/>
    </xf>
    <xf numFmtId="0" fontId="36" fillId="0" borderId="0" xfId="25" applyFont="1" applyFill="1" applyBorder="1" applyAlignment="1" applyProtection="1">
      <alignment horizontal="left" vertical="top"/>
      <protection/>
    </xf>
    <xf numFmtId="3" fontId="5" fillId="0" borderId="0" xfId="25" applyNumberFormat="1" applyFont="1" applyFill="1" applyAlignment="1" applyProtection="1">
      <alignment horizontal="right"/>
      <protection/>
    </xf>
    <xf numFmtId="3" fontId="5" fillId="0" borderId="0" xfId="25" applyNumberFormat="1" applyFont="1" applyFill="1" applyAlignment="1" applyProtection="1">
      <alignment horizontal="centerContinuous"/>
      <protection/>
    </xf>
    <xf numFmtId="3" fontId="5" fillId="0" borderId="0" xfId="25" applyNumberFormat="1" applyFont="1" applyFill="1" applyAlignment="1" applyProtection="1">
      <alignment/>
      <protection/>
    </xf>
    <xf numFmtId="0" fontId="8" fillId="0" borderId="5" xfId="25" applyFont="1" applyFill="1" applyBorder="1" applyProtection="1">
      <alignment/>
      <protection/>
    </xf>
    <xf numFmtId="0" fontId="8" fillId="0" borderId="0" xfId="25" applyFont="1" applyFill="1" applyBorder="1" applyProtection="1">
      <alignment/>
      <protection/>
    </xf>
    <xf numFmtId="0" fontId="8" fillId="0" borderId="0" xfId="25" applyFont="1" applyFill="1" applyProtection="1">
      <alignment/>
      <protection/>
    </xf>
    <xf numFmtId="0" fontId="8" fillId="0" borderId="0" xfId="25" applyNumberFormat="1" applyFont="1" applyFill="1" applyAlignment="1" applyProtection="1">
      <alignment horizontal="right"/>
      <protection/>
    </xf>
    <xf numFmtId="3" fontId="8" fillId="0" borderId="0" xfId="25" applyNumberFormat="1" applyFont="1" applyFill="1" applyBorder="1" applyAlignment="1" applyProtection="1">
      <alignment horizontal="right"/>
      <protection/>
    </xf>
    <xf numFmtId="3" fontId="8" fillId="0" borderId="5" xfId="25" applyNumberFormat="1" applyFont="1" applyFill="1" applyBorder="1" applyProtection="1">
      <alignment/>
      <protection/>
    </xf>
    <xf numFmtId="3" fontId="8" fillId="0" borderId="0" xfId="25" applyNumberFormat="1" applyFont="1" applyFill="1" applyBorder="1" applyProtection="1">
      <alignment/>
      <protection/>
    </xf>
    <xf numFmtId="3" fontId="8" fillId="0" borderId="0" xfId="25" applyNumberFormat="1" applyFont="1" applyFill="1" applyBorder="1" applyAlignment="1" applyProtection="1">
      <alignment vertical="center"/>
      <protection/>
    </xf>
    <xf numFmtId="3" fontId="8" fillId="0" borderId="5" xfId="25" applyNumberFormat="1" applyFont="1" applyFill="1" applyBorder="1" applyAlignment="1" applyProtection="1">
      <alignment vertical="center"/>
      <protection/>
    </xf>
    <xf numFmtId="3" fontId="8" fillId="0" borderId="1" xfId="25" applyNumberFormat="1" applyFont="1" applyFill="1" applyBorder="1" applyAlignment="1" applyProtection="1">
      <alignment horizontal="center"/>
      <protection/>
    </xf>
    <xf numFmtId="3" fontId="8" fillId="0" borderId="6" xfId="25" applyNumberFormat="1" applyFont="1" applyFill="1" applyBorder="1" applyProtection="1">
      <alignment/>
      <protection/>
    </xf>
    <xf numFmtId="3" fontId="14" fillId="0" borderId="1" xfId="25" applyNumberFormat="1" applyFont="1" applyFill="1" applyBorder="1" applyAlignment="1" applyProtection="1">
      <alignment horizontal="centerContinuous"/>
      <protection/>
    </xf>
    <xf numFmtId="2" fontId="14" fillId="0" borderId="1" xfId="25" applyNumberFormat="1" applyFont="1" applyFill="1" applyBorder="1" applyAlignment="1" applyProtection="1">
      <alignment horizontal="centerContinuous"/>
      <protection/>
    </xf>
    <xf numFmtId="3" fontId="14" fillId="0" borderId="1" xfId="0" applyNumberFormat="1" applyFont="1" applyBorder="1" applyAlignment="1">
      <alignment horizontal="centerContinuous"/>
    </xf>
    <xf numFmtId="169" fontId="14" fillId="0" borderId="1" xfId="25" applyNumberFormat="1" applyFont="1" applyFill="1" applyBorder="1" applyAlignment="1" applyProtection="1">
      <alignment horizontal="centerContinuous"/>
      <protection/>
    </xf>
    <xf numFmtId="3" fontId="8" fillId="0" borderId="0" xfId="25" applyNumberFormat="1" applyFont="1" applyFill="1" applyBorder="1" applyAlignment="1" applyProtection="1">
      <alignment horizontal="center"/>
      <protection/>
    </xf>
    <xf numFmtId="0" fontId="32" fillId="0" borderId="2" xfId="26" applyFont="1" applyFill="1" applyBorder="1" applyAlignment="1" applyProtection="1">
      <alignment horizontal="centerContinuous"/>
      <protection/>
    </xf>
    <xf numFmtId="0" fontId="32" fillId="0" borderId="3" xfId="26" applyFont="1" applyFill="1" applyBorder="1" applyAlignment="1" applyProtection="1">
      <alignment horizontal="centerContinuous"/>
      <protection/>
    </xf>
    <xf numFmtId="0" fontId="5" fillId="0" borderId="3" xfId="26" applyFont="1" applyFill="1" applyBorder="1" applyAlignment="1" applyProtection="1">
      <alignment horizontal="centerContinuous"/>
      <protection/>
    </xf>
    <xf numFmtId="0" fontId="5" fillId="0" borderId="4" xfId="26" applyFont="1" applyFill="1" applyBorder="1" applyAlignment="1" applyProtection="1">
      <alignment horizontal="centerContinuous"/>
      <protection/>
    </xf>
    <xf numFmtId="0" fontId="5" fillId="0" borderId="0" xfId="26" applyFont="1" applyFill="1" applyProtection="1">
      <alignment/>
      <protection/>
    </xf>
    <xf numFmtId="0" fontId="36" fillId="0" borderId="5" xfId="26" applyFont="1" applyFill="1" applyBorder="1" applyAlignment="1" applyProtection="1">
      <alignment vertical="top"/>
      <protection/>
    </xf>
    <xf numFmtId="0" fontId="5" fillId="0" borderId="0" xfId="26" applyFont="1" applyFill="1" applyBorder="1" applyAlignment="1" applyProtection="1">
      <alignment vertical="top"/>
      <protection/>
    </xf>
    <xf numFmtId="0" fontId="5" fillId="0" borderId="0" xfId="26" applyFont="1" applyFill="1" applyBorder="1" applyProtection="1">
      <alignment/>
      <protection/>
    </xf>
    <xf numFmtId="0" fontId="5" fillId="0" borderId="0" xfId="26" applyFont="1" applyFill="1" applyBorder="1" applyAlignment="1" applyProtection="1">
      <alignment horizontal="center" vertical="center"/>
      <protection/>
    </xf>
    <xf numFmtId="0" fontId="5" fillId="0" borderId="0" xfId="26" applyFont="1" applyFill="1" applyBorder="1" applyAlignment="1" applyProtection="1">
      <alignment vertical="center"/>
      <protection/>
    </xf>
    <xf numFmtId="0" fontId="5" fillId="0" borderId="6" xfId="26" applyFont="1" applyFill="1" applyBorder="1" applyAlignment="1" applyProtection="1">
      <alignment vertical="center"/>
      <protection/>
    </xf>
    <xf numFmtId="0" fontId="5" fillId="0" borderId="5" xfId="26" applyFont="1" applyFill="1" applyBorder="1" applyProtection="1">
      <alignment/>
      <protection/>
    </xf>
    <xf numFmtId="0" fontId="5" fillId="0" borderId="0" xfId="26" applyFont="1" applyFill="1" applyBorder="1" applyAlignment="1" applyProtection="1">
      <alignment/>
      <protection/>
    </xf>
    <xf numFmtId="0" fontId="5" fillId="0" borderId="7" xfId="26" applyFont="1" applyFill="1" applyBorder="1" applyProtection="1">
      <alignment/>
      <protection/>
    </xf>
    <xf numFmtId="0" fontId="5" fillId="0" borderId="1" xfId="26" applyFont="1" applyFill="1" applyBorder="1" applyAlignment="1" applyProtection="1">
      <alignment vertical="top"/>
      <protection/>
    </xf>
    <xf numFmtId="0" fontId="5" fillId="0" borderId="1" xfId="26" applyFont="1" applyFill="1" applyBorder="1" applyProtection="1">
      <alignment/>
      <protection/>
    </xf>
    <xf numFmtId="0" fontId="5" fillId="0" borderId="7" xfId="26" applyFont="1" applyFill="1" applyBorder="1" applyAlignment="1" applyProtection="1">
      <alignment vertical="top"/>
      <protection/>
    </xf>
    <xf numFmtId="0" fontId="5" fillId="0" borderId="1" xfId="26" applyFont="1" applyFill="1" applyBorder="1" applyAlignment="1" applyProtection="1">
      <alignment vertical="center"/>
      <protection/>
    </xf>
    <xf numFmtId="0" fontId="5" fillId="0" borderId="8" xfId="26" applyFont="1" applyFill="1" applyBorder="1" applyAlignment="1" applyProtection="1">
      <alignment vertical="center"/>
      <protection/>
    </xf>
    <xf numFmtId="0" fontId="5" fillId="0" borderId="6" xfId="26" applyFont="1" applyFill="1" applyBorder="1" applyProtection="1">
      <alignment/>
      <protection/>
    </xf>
    <xf numFmtId="0" fontId="5" fillId="0" borderId="0" xfId="26" applyFont="1" applyFill="1" applyAlignment="1" applyProtection="1">
      <alignment horizontal="right"/>
      <protection/>
    </xf>
    <xf numFmtId="38" fontId="5" fillId="0" borderId="0" xfId="16" applyFont="1" applyFill="1" applyBorder="1" applyAlignment="1" applyProtection="1">
      <alignment horizontal="right"/>
      <protection/>
    </xf>
    <xf numFmtId="0" fontId="5" fillId="0" borderId="1" xfId="26" applyFont="1" applyFill="1" applyBorder="1" applyAlignment="1" applyProtection="1">
      <alignment horizontal="centerContinuous"/>
      <protection/>
    </xf>
    <xf numFmtId="0" fontId="36" fillId="0" borderId="0" xfId="26" applyFont="1" applyFill="1" applyAlignment="1" applyProtection="1">
      <alignment vertical="top"/>
      <protection/>
    </xf>
    <xf numFmtId="0" fontId="36" fillId="0" borderId="0" xfId="26" applyFont="1" applyFill="1" applyAlignment="1" applyProtection="1">
      <alignment horizontal="centerContinuous" vertical="top"/>
      <protection/>
    </xf>
    <xf numFmtId="0" fontId="5" fillId="0" borderId="0" xfId="26" applyFont="1" applyFill="1" applyAlignment="1" applyProtection="1">
      <alignment horizontal="centerContinuous"/>
      <protection/>
    </xf>
    <xf numFmtId="0" fontId="5" fillId="0" borderId="0" xfId="26" applyFont="1" applyFill="1" applyBorder="1" applyAlignment="1" applyProtection="1" quotePrefix="1">
      <alignment horizontal="left"/>
      <protection/>
    </xf>
    <xf numFmtId="0" fontId="5" fillId="0" borderId="0" xfId="26" applyFont="1" applyFill="1" applyBorder="1" applyProtection="1" quotePrefix="1">
      <alignment/>
      <protection/>
    </xf>
    <xf numFmtId="0" fontId="36" fillId="0" borderId="0" xfId="26" applyFont="1" applyFill="1" applyBorder="1" applyAlignment="1" applyProtection="1">
      <alignment horizontal="centerContinuous" vertical="top"/>
      <protection/>
    </xf>
    <xf numFmtId="0" fontId="5" fillId="0" borderId="0" xfId="26" applyFont="1" applyFill="1" applyAlignment="1" applyProtection="1">
      <alignment/>
      <protection/>
    </xf>
    <xf numFmtId="0" fontId="36" fillId="0" borderId="0" xfId="26" applyFont="1" applyFill="1" applyAlignment="1" applyProtection="1" quotePrefix="1">
      <alignment horizontal="centerContinuous" vertical="top"/>
      <protection/>
    </xf>
    <xf numFmtId="0" fontId="5" fillId="0" borderId="0" xfId="26" applyFont="1" applyFill="1" applyAlignment="1" applyProtection="1">
      <alignment horizontal="center"/>
      <protection/>
    </xf>
    <xf numFmtId="38" fontId="5" fillId="0" borderId="0" xfId="16" applyFont="1" applyFill="1" applyBorder="1" applyAlignment="1" applyProtection="1">
      <alignment horizontal="center"/>
      <protection/>
    </xf>
    <xf numFmtId="5" fontId="5" fillId="0" borderId="0" xfId="26" applyNumberFormat="1" applyFont="1" applyFill="1" applyAlignment="1" applyProtection="1" quotePrefix="1">
      <alignment horizontal="centerContinuous"/>
      <protection/>
    </xf>
    <xf numFmtId="5" fontId="5" fillId="0" borderId="0" xfId="26" applyNumberFormat="1" applyFont="1" applyFill="1" applyAlignment="1" applyProtection="1">
      <alignment horizontal="centerContinuous"/>
      <protection/>
    </xf>
    <xf numFmtId="0" fontId="42" fillId="0" borderId="0" xfId="0" applyFont="1" applyFill="1" applyBorder="1" applyAlignment="1" applyProtection="1">
      <alignment/>
      <protection/>
    </xf>
    <xf numFmtId="0" fontId="5" fillId="0" borderId="8" xfId="26" applyFont="1" applyFill="1" applyBorder="1" applyProtection="1">
      <alignment/>
      <protection/>
    </xf>
    <xf numFmtId="0" fontId="5" fillId="0" borderId="5" xfId="26" applyFont="1" applyFill="1" applyBorder="1" applyAlignment="1" applyProtection="1">
      <alignment horizontal="left"/>
      <protection/>
    </xf>
    <xf numFmtId="0" fontId="5" fillId="0" borderId="0" xfId="26" applyFont="1" applyFill="1" applyBorder="1" applyAlignment="1" applyProtection="1">
      <alignment horizontal="left"/>
      <protection/>
    </xf>
    <xf numFmtId="0" fontId="5" fillId="0" borderId="0" xfId="26" applyFont="1" applyFill="1" applyAlignment="1" applyProtection="1">
      <alignment horizontal="left"/>
      <protection/>
    </xf>
    <xf numFmtId="0" fontId="5" fillId="0" borderId="6" xfId="26" applyFont="1" applyFill="1" applyBorder="1" applyAlignment="1" applyProtection="1">
      <alignment horizontal="left"/>
      <protection/>
    </xf>
    <xf numFmtId="0" fontId="5" fillId="0" borderId="7" xfId="26" applyFont="1" applyFill="1" applyBorder="1" applyAlignment="1" applyProtection="1">
      <alignment horizontal="left" vertical="top"/>
      <protection/>
    </xf>
    <xf numFmtId="0" fontId="5" fillId="0" borderId="1" xfId="0" applyFont="1" applyBorder="1" applyAlignment="1">
      <alignment horizontal="left"/>
    </xf>
    <xf numFmtId="0" fontId="5" fillId="0" borderId="1" xfId="26" applyFont="1" applyBorder="1" applyAlignment="1">
      <alignment horizontal="left"/>
      <protection/>
    </xf>
    <xf numFmtId="0" fontId="5" fillId="0" borderId="1" xfId="26" applyFont="1" applyFill="1" applyBorder="1" applyAlignment="1" applyProtection="1">
      <alignment horizontal="left"/>
      <protection/>
    </xf>
    <xf numFmtId="0" fontId="5" fillId="0" borderId="8" xfId="26" applyFont="1" applyFill="1" applyBorder="1" applyAlignment="1" applyProtection="1">
      <alignment horizontal="left"/>
      <protection/>
    </xf>
    <xf numFmtId="0" fontId="36" fillId="0" borderId="46" xfId="26" applyFont="1" applyFill="1" applyBorder="1" applyAlignment="1" applyProtection="1">
      <alignment vertical="top"/>
      <protection/>
    </xf>
    <xf numFmtId="0" fontId="8" fillId="0" borderId="5" xfId="26" applyFont="1" applyFill="1" applyBorder="1" applyProtection="1">
      <alignment/>
      <protection/>
    </xf>
    <xf numFmtId="0" fontId="13" fillId="0" borderId="0" xfId="26" applyFont="1" applyFill="1" applyBorder="1" applyAlignment="1" applyProtection="1">
      <alignment horizontal="centerContinuous"/>
      <protection/>
    </xf>
    <xf numFmtId="0" fontId="8" fillId="0" borderId="0" xfId="26" applyFont="1" applyFill="1" applyBorder="1" applyAlignment="1" applyProtection="1">
      <alignment horizontal="centerContinuous"/>
      <protection/>
    </xf>
    <xf numFmtId="0" fontId="8" fillId="0" borderId="5" xfId="26" applyFont="1" applyFill="1" applyBorder="1" applyAlignment="1" applyProtection="1">
      <alignment/>
      <protection/>
    </xf>
    <xf numFmtId="0" fontId="8" fillId="0" borderId="0" xfId="26" applyFont="1" applyFill="1" applyBorder="1" applyAlignment="1" applyProtection="1">
      <alignment/>
      <protection/>
    </xf>
    <xf numFmtId="0" fontId="8" fillId="0" borderId="5" xfId="26" applyFont="1" applyFill="1" applyBorder="1" applyAlignment="1" applyProtection="1">
      <alignment horizontal="centerContinuous"/>
      <protection/>
    </xf>
    <xf numFmtId="0" fontId="8" fillId="0" borderId="1" xfId="26" applyFont="1" applyFill="1" applyBorder="1" applyAlignment="1" applyProtection="1">
      <alignment horizontal="center"/>
      <protection/>
    </xf>
    <xf numFmtId="0" fontId="8" fillId="0" borderId="6" xfId="26" applyFont="1" applyFill="1" applyBorder="1" applyAlignment="1" applyProtection="1">
      <alignment horizontal="centerContinuous"/>
      <protection/>
    </xf>
    <xf numFmtId="0" fontId="8" fillId="0" borderId="0" xfId="26" applyFont="1" applyFill="1" applyProtection="1">
      <alignment/>
      <protection/>
    </xf>
    <xf numFmtId="0" fontId="31" fillId="0" borderId="0" xfId="0" applyFont="1" applyAlignment="1">
      <alignment horizontal="left"/>
    </xf>
    <xf numFmtId="0" fontId="33" fillId="0" borderId="0" xfId="26" applyFont="1" applyFill="1" applyAlignment="1" applyProtection="1">
      <alignment horizontal="center" vertical="top"/>
      <protection/>
    </xf>
    <xf numFmtId="0" fontId="33" fillId="0" borderId="0" xfId="26" applyFont="1" applyFill="1" applyAlignment="1" applyProtection="1">
      <alignment horizontal="centerContinuous" vertical="top"/>
      <protection/>
    </xf>
    <xf numFmtId="0" fontId="33" fillId="0" borderId="0" xfId="26" applyFont="1" applyFill="1" applyAlignment="1" applyProtection="1" quotePrefix="1">
      <alignment horizontal="centerContinuous" vertical="top"/>
      <protection/>
    </xf>
    <xf numFmtId="0" fontId="8" fillId="0" borderId="0" xfId="26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3" fontId="18" fillId="0" borderId="5" xfId="0" applyNumberFormat="1" applyFont="1" applyFill="1" applyBorder="1" applyAlignment="1" applyProtection="1">
      <alignment horizontal="centerContinuous"/>
      <protection/>
    </xf>
    <xf numFmtId="3" fontId="5" fillId="0" borderId="18" xfId="0" applyNumberFormat="1" applyFont="1" applyFill="1" applyBorder="1" applyAlignment="1" applyProtection="1">
      <alignment horizontal="center"/>
      <protection/>
    </xf>
    <xf numFmtId="0" fontId="5" fillId="0" borderId="7" xfId="0" applyFont="1" applyFill="1" applyBorder="1" applyAlignment="1" applyProtection="1">
      <alignment vertical="top"/>
      <protection/>
    </xf>
    <xf numFmtId="0" fontId="5" fillId="0" borderId="7" xfId="0" applyFont="1" applyFill="1" applyBorder="1" applyAlignment="1" applyProtection="1">
      <alignment horizontal="center" vertical="top"/>
      <protection/>
    </xf>
    <xf numFmtId="0" fontId="5" fillId="0" borderId="15" xfId="0" applyFont="1" applyFill="1" applyBorder="1" applyAlignment="1" applyProtection="1">
      <alignment horizontal="center" vertical="top"/>
      <protection/>
    </xf>
    <xf numFmtId="0" fontId="5" fillId="0" borderId="16" xfId="0" applyFont="1" applyFill="1" applyBorder="1" applyAlignment="1" applyProtection="1">
      <alignment horizontal="center" vertical="top"/>
      <protection/>
    </xf>
    <xf numFmtId="0" fontId="5" fillId="0" borderId="1" xfId="0" applyFont="1" applyFill="1" applyBorder="1" applyAlignment="1" applyProtection="1">
      <alignment horizontal="center" vertical="top"/>
      <protection/>
    </xf>
    <xf numFmtId="0" fontId="5" fillId="0" borderId="7" xfId="0" applyFont="1" applyFill="1" applyBorder="1" applyAlignment="1" applyProtection="1">
      <alignment horizontal="centerContinuous" vertical="top"/>
      <protection/>
    </xf>
    <xf numFmtId="0" fontId="5" fillId="0" borderId="1" xfId="0" applyFont="1" applyFill="1" applyBorder="1" applyAlignment="1" applyProtection="1">
      <alignment horizontal="centerContinuous" vertical="top"/>
      <protection/>
    </xf>
    <xf numFmtId="0" fontId="5" fillId="0" borderId="8" xfId="0" applyFont="1" applyFill="1" applyBorder="1" applyAlignment="1" applyProtection="1">
      <alignment horizontal="centerContinuous" vertical="top"/>
      <protection/>
    </xf>
    <xf numFmtId="0" fontId="5" fillId="0" borderId="9" xfId="0" applyFont="1" applyFill="1" applyBorder="1" applyAlignment="1" applyProtection="1">
      <alignment vertical="top"/>
      <protection/>
    </xf>
    <xf numFmtId="0" fontId="5" fillId="0" borderId="9" xfId="0" applyFont="1" applyFill="1" applyBorder="1" applyAlignment="1" applyProtection="1">
      <alignment horizontal="center" vertical="top"/>
      <protection/>
    </xf>
    <xf numFmtId="0" fontId="5" fillId="0" borderId="13" xfId="0" applyFont="1" applyFill="1" applyBorder="1" applyAlignment="1" applyProtection="1">
      <alignment horizontal="center" vertical="top"/>
      <protection/>
    </xf>
    <xf numFmtId="0" fontId="5" fillId="0" borderId="17" xfId="0" applyFont="1" applyFill="1" applyBorder="1" applyAlignment="1" applyProtection="1">
      <alignment horizontal="center" vertical="top"/>
      <protection/>
    </xf>
    <xf numFmtId="0" fontId="5" fillId="0" borderId="10" xfId="0" applyFont="1" applyFill="1" applyBorder="1" applyAlignment="1" applyProtection="1">
      <alignment horizontal="center" vertical="top"/>
      <protection/>
    </xf>
    <xf numFmtId="0" fontId="5" fillId="0" borderId="9" xfId="0" applyFont="1" applyFill="1" applyBorder="1" applyAlignment="1" applyProtection="1">
      <alignment horizontal="centerContinuous" vertical="top"/>
      <protection/>
    </xf>
    <xf numFmtId="0" fontId="5" fillId="0" borderId="10" xfId="0" applyFont="1" applyFill="1" applyBorder="1" applyAlignment="1" applyProtection="1">
      <alignment horizontal="centerContinuous" vertical="top"/>
      <protection/>
    </xf>
    <xf numFmtId="0" fontId="5" fillId="0" borderId="11" xfId="0" applyFont="1" applyFill="1" applyBorder="1" applyAlignment="1" applyProtection="1">
      <alignment horizontal="centerContinuous" vertical="top"/>
      <protection/>
    </xf>
    <xf numFmtId="38" fontId="18" fillId="0" borderId="0" xfId="16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 horizontal="centerContinuous"/>
      <protection/>
    </xf>
    <xf numFmtId="0" fontId="5" fillId="0" borderId="6" xfId="0" applyFont="1" applyFill="1" applyBorder="1" applyAlignment="1" applyProtection="1">
      <alignment vertical="center"/>
      <protection/>
    </xf>
    <xf numFmtId="0" fontId="36" fillId="0" borderId="1" xfId="0" applyFont="1" applyFill="1" applyBorder="1" applyAlignment="1" applyProtection="1">
      <alignment vertical="top"/>
      <protection/>
    </xf>
    <xf numFmtId="0" fontId="36" fillId="0" borderId="7" xfId="0" applyFont="1" applyFill="1" applyBorder="1" applyAlignment="1" applyProtection="1">
      <alignment vertical="top"/>
      <protection/>
    </xf>
    <xf numFmtId="0" fontId="5" fillId="0" borderId="8" xfId="0" applyFont="1" applyFill="1" applyBorder="1" applyAlignment="1" applyProtection="1">
      <alignment vertical="center"/>
      <protection/>
    </xf>
    <xf numFmtId="0" fontId="32" fillId="0" borderId="7" xfId="0" applyFont="1" applyFill="1" applyBorder="1" applyAlignment="1" applyProtection="1">
      <alignment horizontal="centerContinuous" vertical="center"/>
      <protection/>
    </xf>
    <xf numFmtId="0" fontId="32" fillId="0" borderId="5" xfId="0" applyFont="1" applyFill="1" applyBorder="1" applyAlignment="1" applyProtection="1">
      <alignment horizontal="centerContinuous"/>
      <protection/>
    </xf>
    <xf numFmtId="0" fontId="5" fillId="0" borderId="0" xfId="0" applyFont="1" applyBorder="1" applyAlignment="1">
      <alignment/>
    </xf>
    <xf numFmtId="0" fontId="31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horizontal="centerContinuous" vertical="top"/>
      <protection/>
    </xf>
    <xf numFmtId="0" fontId="36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Continuous" vertical="top"/>
      <protection/>
    </xf>
    <xf numFmtId="0" fontId="31" fillId="0" borderId="0" xfId="0" applyFont="1" applyFill="1" applyBorder="1" applyAlignment="1" applyProtection="1">
      <alignment horizontal="centerContinuous"/>
      <protection/>
    </xf>
    <xf numFmtId="0" fontId="36" fillId="0" borderId="1" xfId="0" applyFont="1" applyFill="1" applyBorder="1" applyAlignment="1" applyProtection="1">
      <alignment horizontal="center" vertical="top"/>
      <protection/>
    </xf>
    <xf numFmtId="0" fontId="36" fillId="0" borderId="1" xfId="0" applyFont="1" applyFill="1" applyBorder="1" applyAlignment="1" applyProtection="1">
      <alignment horizontal="centerContinuous" vertical="top"/>
      <protection/>
    </xf>
    <xf numFmtId="0" fontId="5" fillId="0" borderId="6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5" xfId="0" applyFont="1" applyFill="1" applyBorder="1" applyAlignment="1" applyProtection="1">
      <alignment horizontal="centerContinuous"/>
      <protection/>
    </xf>
    <xf numFmtId="38" fontId="14" fillId="0" borderId="1" xfId="16" applyFont="1" applyFill="1" applyBorder="1" applyAlignment="1" applyProtection="1">
      <alignment horizontal="center"/>
      <protection/>
    </xf>
    <xf numFmtId="165" fontId="14" fillId="0" borderId="1" xfId="0" applyNumberFormat="1" applyFont="1" applyFill="1" applyBorder="1" applyAlignment="1" applyProtection="1">
      <alignment horizontal="center"/>
      <protection/>
    </xf>
    <xf numFmtId="3" fontId="14" fillId="0" borderId="1" xfId="0" applyNumberFormat="1" applyFont="1" applyFill="1" applyBorder="1" applyAlignment="1" applyProtection="1">
      <alignment horizontal="center"/>
      <protection/>
    </xf>
    <xf numFmtId="0" fontId="36" fillId="0" borderId="46" xfId="0" applyFont="1" applyFill="1" applyBorder="1" applyAlignment="1" applyProtection="1">
      <alignment vertical="top"/>
      <protection/>
    </xf>
    <xf numFmtId="0" fontId="8" fillId="0" borderId="5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2" fillId="0" borderId="2" xfId="27" applyFont="1" applyFill="1" applyBorder="1" applyAlignment="1" applyProtection="1">
      <alignment horizontal="centerContinuous"/>
      <protection/>
    </xf>
    <xf numFmtId="0" fontId="32" fillId="0" borderId="3" xfId="27" applyFont="1" applyFill="1" applyBorder="1" applyAlignment="1" applyProtection="1">
      <alignment horizontal="centerContinuous"/>
      <protection/>
    </xf>
    <xf numFmtId="0" fontId="5" fillId="0" borderId="3" xfId="27" applyFont="1" applyFill="1" applyBorder="1" applyAlignment="1" applyProtection="1">
      <alignment horizontal="centerContinuous"/>
      <protection/>
    </xf>
    <xf numFmtId="0" fontId="5" fillId="0" borderId="4" xfId="27" applyFont="1" applyFill="1" applyBorder="1" applyAlignment="1" applyProtection="1">
      <alignment horizontal="centerContinuous"/>
      <protection/>
    </xf>
    <xf numFmtId="0" fontId="5" fillId="0" borderId="0" xfId="27" applyFont="1" applyFill="1" applyProtection="1">
      <alignment/>
      <protection locked="0"/>
    </xf>
    <xf numFmtId="0" fontId="5" fillId="0" borderId="0" xfId="27" applyFont="1" applyFill="1" applyBorder="1" applyProtection="1">
      <alignment/>
      <protection/>
    </xf>
    <xf numFmtId="0" fontId="5" fillId="0" borderId="0" xfId="27" applyFont="1" applyFill="1" applyProtection="1">
      <alignment/>
      <protection/>
    </xf>
    <xf numFmtId="0" fontId="36" fillId="0" borderId="0" xfId="27" applyFont="1" applyFill="1" applyBorder="1" applyAlignment="1" applyProtection="1">
      <alignment horizontal="centerContinuous" vertical="top"/>
      <protection/>
    </xf>
    <xf numFmtId="0" fontId="14" fillId="2" borderId="1" xfId="27" applyFont="1" applyFill="1" applyBorder="1" applyProtection="1">
      <alignment/>
      <protection locked="0"/>
    </xf>
    <xf numFmtId="0" fontId="36" fillId="0" borderId="47" xfId="26" applyFont="1" applyFill="1" applyBorder="1" applyAlignment="1" applyProtection="1">
      <alignment horizontal="centerContinuous" vertical="top"/>
      <protection/>
    </xf>
    <xf numFmtId="0" fontId="31" fillId="0" borderId="0" xfId="26" applyFont="1" applyFill="1" applyBorder="1" applyAlignment="1" applyProtection="1">
      <alignment horizontal="left"/>
      <protection/>
    </xf>
    <xf numFmtId="0" fontId="14" fillId="2" borderId="15" xfId="0" applyFont="1" applyFill="1" applyBorder="1" applyAlignment="1" applyProtection="1">
      <alignment horizontal="center"/>
      <protection locked="0"/>
    </xf>
    <xf numFmtId="38" fontId="14" fillId="0" borderId="7" xfId="16" applyFont="1" applyFill="1" applyBorder="1" applyAlignment="1" applyProtection="1">
      <alignment horizontal="center"/>
      <protection/>
    </xf>
    <xf numFmtId="38" fontId="14" fillId="0" borderId="16" xfId="16" applyFont="1" applyFill="1" applyBorder="1" applyAlignment="1" applyProtection="1">
      <alignment horizontal="center"/>
      <protection/>
    </xf>
    <xf numFmtId="38" fontId="14" fillId="0" borderId="9" xfId="16" applyFont="1" applyFill="1" applyBorder="1" applyAlignment="1" applyProtection="1">
      <alignment horizontal="center"/>
      <protection/>
    </xf>
    <xf numFmtId="38" fontId="14" fillId="0" borderId="17" xfId="16" applyFont="1" applyFill="1" applyBorder="1" applyAlignment="1" applyProtection="1">
      <alignment horizontal="center"/>
      <protection/>
    </xf>
    <xf numFmtId="38" fontId="14" fillId="0" borderId="7" xfId="16" applyFont="1" applyFill="1" applyBorder="1" applyAlignment="1" applyProtection="1" quotePrefix="1">
      <alignment horizontal="centerContinuous"/>
      <protection/>
    </xf>
    <xf numFmtId="3" fontId="14" fillId="2" borderId="15" xfId="0" applyNumberFormat="1" applyFont="1" applyFill="1" applyBorder="1" applyAlignment="1" applyProtection="1">
      <alignment horizontal="center"/>
      <protection locked="0"/>
    </xf>
    <xf numFmtId="174" fontId="14" fillId="2" borderId="15" xfId="0" applyNumberFormat="1" applyFont="1" applyFill="1" applyBorder="1" applyAlignment="1" applyProtection="1">
      <alignment horizontal="center"/>
      <protection locked="0"/>
    </xf>
    <xf numFmtId="3" fontId="14" fillId="2" borderId="12" xfId="0" applyNumberFormat="1" applyFont="1" applyFill="1" applyBorder="1" applyAlignment="1" applyProtection="1">
      <alignment horizontal="center"/>
      <protection locked="0"/>
    </xf>
    <xf numFmtId="38" fontId="14" fillId="0" borderId="5" xfId="16" applyFont="1" applyFill="1" applyBorder="1" applyAlignment="1" applyProtection="1">
      <alignment horizontal="center"/>
      <protection/>
    </xf>
    <xf numFmtId="3" fontId="14" fillId="0" borderId="9" xfId="0" applyNumberFormat="1" applyFont="1" applyFill="1" applyBorder="1" applyAlignment="1" applyProtection="1">
      <alignment horizontal="center"/>
      <protection/>
    </xf>
    <xf numFmtId="3" fontId="14" fillId="2" borderId="7" xfId="0" applyNumberFormat="1" applyFont="1" applyFill="1" applyBorder="1" applyAlignment="1" applyProtection="1">
      <alignment horizontal="center"/>
      <protection locked="0"/>
    </xf>
    <xf numFmtId="174" fontId="14" fillId="2" borderId="7" xfId="0" applyNumberFormat="1" applyFont="1" applyFill="1" applyBorder="1" applyAlignment="1" applyProtection="1">
      <alignment horizontal="center"/>
      <protection locked="0"/>
    </xf>
    <xf numFmtId="3" fontId="14" fillId="2" borderId="5" xfId="0" applyNumberFormat="1" applyFont="1" applyFill="1" applyBorder="1" applyAlignment="1" applyProtection="1">
      <alignment horizontal="center"/>
      <protection locked="0"/>
    </xf>
    <xf numFmtId="38" fontId="14" fillId="0" borderId="16" xfId="16" applyFont="1" applyFill="1" applyBorder="1" applyAlignment="1" applyProtection="1">
      <alignment horizontal="center"/>
      <protection/>
    </xf>
    <xf numFmtId="38" fontId="14" fillId="0" borderId="18" xfId="16" applyFont="1" applyFill="1" applyBorder="1" applyAlignment="1" applyProtection="1">
      <alignment horizontal="center"/>
      <protection/>
    </xf>
    <xf numFmtId="3" fontId="17" fillId="0" borderId="17" xfId="0" applyNumberFormat="1" applyFont="1" applyFill="1" applyBorder="1" applyAlignment="1" applyProtection="1">
      <alignment horizontal="center"/>
      <protection/>
    </xf>
    <xf numFmtId="3" fontId="14" fillId="0" borderId="7" xfId="0" applyNumberFormat="1" applyFont="1" applyFill="1" applyBorder="1" applyAlignment="1" applyProtection="1">
      <alignment horizontal="centerContinuous"/>
      <protection/>
    </xf>
    <xf numFmtId="38" fontId="14" fillId="0" borderId="7" xfId="16" applyFont="1" applyFill="1" applyBorder="1" applyAlignment="1" applyProtection="1">
      <alignment horizontal="centerContinuous"/>
      <protection/>
    </xf>
    <xf numFmtId="38" fontId="14" fillId="0" borderId="5" xfId="16" applyFont="1" applyFill="1" applyBorder="1" applyAlignment="1" applyProtection="1">
      <alignment horizontal="centerContinuous"/>
      <protection/>
    </xf>
    <xf numFmtId="3" fontId="17" fillId="0" borderId="9" xfId="0" applyNumberFormat="1" applyFont="1" applyFill="1" applyBorder="1" applyAlignment="1" applyProtection="1">
      <alignment horizontal="centerContinuous"/>
      <protection/>
    </xf>
    <xf numFmtId="38" fontId="14" fillId="0" borderId="25" xfId="16" applyFont="1" applyFill="1" applyBorder="1" applyAlignment="1" applyProtection="1">
      <alignment/>
      <protection/>
    </xf>
    <xf numFmtId="38" fontId="14" fillId="0" borderId="25" xfId="16" applyFont="1" applyFill="1" applyBorder="1" applyAlignment="1" applyProtection="1">
      <alignment horizontal="center"/>
      <protection/>
    </xf>
    <xf numFmtId="38" fontId="14" fillId="0" borderId="25" xfId="16" applyFont="1" applyFill="1" applyBorder="1" applyAlignment="1" applyProtection="1">
      <alignment horizontal="centerContinuous"/>
      <protection/>
    </xf>
    <xf numFmtId="38" fontId="14" fillId="0" borderId="1" xfId="26" applyNumberFormat="1" applyFont="1" applyFill="1" applyBorder="1" applyAlignment="1" applyProtection="1">
      <alignment horizontal="centerContinuous"/>
      <protection/>
    </xf>
    <xf numFmtId="0" fontId="5" fillId="0" borderId="17" xfId="0" applyFont="1" applyFill="1" applyBorder="1" applyAlignment="1" applyProtection="1">
      <alignment/>
      <protection/>
    </xf>
    <xf numFmtId="165" fontId="44" fillId="2" borderId="5" xfId="0" applyNumberFormat="1" applyFont="1" applyFill="1" applyBorder="1" applyAlignment="1" applyProtection="1">
      <alignment horizontal="center"/>
      <protection locked="0"/>
    </xf>
    <xf numFmtId="165" fontId="44" fillId="2" borderId="7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18" fillId="0" borderId="0" xfId="25" applyFont="1" applyFill="1" applyBorder="1" applyAlignment="1" applyProtection="1">
      <alignment horizontal="left"/>
      <protection/>
    </xf>
    <xf numFmtId="3" fontId="18" fillId="0" borderId="0" xfId="25" applyNumberFormat="1" applyFont="1" applyFill="1" applyBorder="1" applyAlignment="1" applyProtection="1">
      <alignment horizontal="left"/>
      <protection/>
    </xf>
    <xf numFmtId="0" fontId="18" fillId="0" borderId="0" xfId="25" applyNumberFormat="1" applyFont="1" applyFill="1" applyAlignment="1" applyProtection="1">
      <alignment horizontal="left"/>
      <protection/>
    </xf>
    <xf numFmtId="0" fontId="14" fillId="0" borderId="5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/>
    </xf>
    <xf numFmtId="0" fontId="18" fillId="2" borderId="1" xfId="25" applyFont="1" applyFill="1" applyBorder="1" applyAlignment="1" applyProtection="1">
      <alignment horizontal="left"/>
      <protection locked="0"/>
    </xf>
    <xf numFmtId="0" fontId="18" fillId="2" borderId="1" xfId="25" applyFont="1" applyFill="1" applyBorder="1" applyAlignment="1" applyProtection="1">
      <alignment horizontal="centerContinuous"/>
      <protection locked="0"/>
    </xf>
    <xf numFmtId="0" fontId="18" fillId="0" borderId="1" xfId="25" applyFont="1" applyFill="1" applyBorder="1" applyAlignment="1" applyProtection="1">
      <alignment horizontal="centerContinuous"/>
      <protection/>
    </xf>
    <xf numFmtId="3" fontId="18" fillId="0" borderId="0" xfId="25" applyNumberFormat="1" applyFont="1" applyFill="1" applyAlignment="1" applyProtection="1">
      <alignment horizontal="right"/>
      <protection/>
    </xf>
    <xf numFmtId="3" fontId="18" fillId="0" borderId="0" xfId="25" applyNumberFormat="1" applyFont="1" applyFill="1" applyBorder="1" applyAlignment="1" applyProtection="1">
      <alignment/>
      <protection/>
    </xf>
    <xf numFmtId="0" fontId="18" fillId="0" borderId="0" xfId="25" applyFont="1" applyFill="1" applyProtection="1">
      <alignment/>
      <protection/>
    </xf>
    <xf numFmtId="3" fontId="18" fillId="0" borderId="1" xfId="25" applyNumberFormat="1" applyFont="1" applyFill="1" applyBorder="1" applyAlignment="1" applyProtection="1">
      <alignment horizontal="left"/>
      <protection/>
    </xf>
    <xf numFmtId="3" fontId="18" fillId="0" borderId="1" xfId="25" applyNumberFormat="1" applyFont="1" applyFill="1" applyBorder="1" applyAlignment="1" applyProtection="1">
      <alignment/>
      <protection/>
    </xf>
    <xf numFmtId="3" fontId="18" fillId="0" borderId="0" xfId="25" applyNumberFormat="1" applyFont="1" applyFill="1" applyAlignment="1" applyProtection="1">
      <alignment horizontal="left"/>
      <protection/>
    </xf>
    <xf numFmtId="0" fontId="5" fillId="2" borderId="1" xfId="25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/>
      <protection/>
    </xf>
    <xf numFmtId="0" fontId="1" fillId="0" borderId="46" xfId="0" applyFont="1" applyFill="1" applyBorder="1" applyAlignment="1" applyProtection="1">
      <alignment/>
      <protection/>
    </xf>
    <xf numFmtId="0" fontId="10" fillId="0" borderId="5" xfId="0" applyFont="1" applyFill="1" applyBorder="1" applyAlignment="1" applyProtection="1">
      <alignment/>
      <protection/>
    </xf>
    <xf numFmtId="3" fontId="5" fillId="0" borderId="47" xfId="25" applyNumberFormat="1" applyFont="1" applyFill="1" applyBorder="1" applyAlignment="1" applyProtection="1">
      <alignment horizontal="centerContinuous"/>
      <protection/>
    </xf>
    <xf numFmtId="0" fontId="28" fillId="0" borderId="5" xfId="25" applyFont="1" applyFill="1" applyBorder="1" applyAlignment="1" applyProtection="1">
      <alignment horizontal="left"/>
      <protection/>
    </xf>
    <xf numFmtId="0" fontId="28" fillId="0" borderId="5" xfId="25" applyFont="1" applyFill="1" applyBorder="1" applyAlignment="1" applyProtection="1">
      <alignment vertical="top"/>
      <protection/>
    </xf>
    <xf numFmtId="0" fontId="32" fillId="0" borderId="0" xfId="25" applyFont="1" applyFill="1" applyBorder="1" applyAlignment="1" applyProtection="1">
      <alignment vertical="top"/>
      <protection/>
    </xf>
    <xf numFmtId="0" fontId="5" fillId="0" borderId="0" xfId="25" applyNumberFormat="1" applyFont="1" applyFill="1" applyBorder="1" applyAlignment="1" applyProtection="1">
      <alignment/>
      <protection/>
    </xf>
    <xf numFmtId="0" fontId="28" fillId="0" borderId="5" xfId="25" applyFont="1" applyFill="1" applyBorder="1" applyAlignment="1" applyProtection="1">
      <alignment/>
      <protection/>
    </xf>
    <xf numFmtId="3" fontId="37" fillId="0" borderId="0" xfId="24" applyNumberFormat="1" applyFont="1" applyFill="1" applyProtection="1">
      <alignment/>
      <protection/>
    </xf>
    <xf numFmtId="0" fontId="45" fillId="0" borderId="0" xfId="21" applyFont="1" applyFill="1" applyAlignment="1" applyProtection="1">
      <alignment horizontal="left"/>
      <protection/>
    </xf>
    <xf numFmtId="0" fontId="23" fillId="0" borderId="0" xfId="0" applyFont="1" applyBorder="1" applyAlignment="1" quotePrefix="1">
      <alignment vertical="center"/>
    </xf>
    <xf numFmtId="0" fontId="23" fillId="0" borderId="0" xfId="0" applyFont="1" applyBorder="1" applyAlignment="1" quotePrefix="1">
      <alignment horizontal="centerContinuous" vertical="center"/>
    </xf>
    <xf numFmtId="0" fontId="23" fillId="0" borderId="6" xfId="0" applyFont="1" applyBorder="1" applyAlignment="1" quotePrefix="1">
      <alignment horizontal="centerContinuous" vertical="center"/>
    </xf>
    <xf numFmtId="49" fontId="8" fillId="2" borderId="5" xfId="18" applyNumberFormat="1" applyFont="1" applyFill="1" applyBorder="1" applyAlignment="1" applyProtection="1">
      <alignment horizontal="centerContinuous"/>
      <protection locked="0"/>
    </xf>
    <xf numFmtId="0" fontId="10" fillId="0" borderId="7" xfId="23" applyFont="1" applyFill="1" applyBorder="1" applyProtection="1">
      <alignment/>
      <protection/>
    </xf>
    <xf numFmtId="0" fontId="10" fillId="0" borderId="1" xfId="23" applyFont="1" applyFill="1" applyBorder="1" applyProtection="1">
      <alignment/>
      <protection/>
    </xf>
    <xf numFmtId="0" fontId="10" fillId="0" borderId="8" xfId="23" applyFont="1" applyFill="1" applyBorder="1" applyProtection="1">
      <alignment/>
      <protection/>
    </xf>
    <xf numFmtId="38" fontId="5" fillId="0" borderId="18" xfId="16" applyFont="1" applyFill="1" applyBorder="1" applyAlignment="1" applyProtection="1">
      <alignment/>
      <protection/>
    </xf>
    <xf numFmtId="3" fontId="5" fillId="0" borderId="18" xfId="0" applyNumberFormat="1" applyFont="1" applyFill="1" applyBorder="1" applyAlignment="1" applyProtection="1">
      <alignment/>
      <protection/>
    </xf>
    <xf numFmtId="0" fontId="5" fillId="0" borderId="46" xfId="0" applyFont="1" applyFill="1" applyBorder="1" applyAlignment="1" applyProtection="1">
      <alignment horizontal="left" vertical="center"/>
      <protection/>
    </xf>
    <xf numFmtId="38" fontId="14" fillId="2" borderId="47" xfId="16" applyFont="1" applyFill="1" applyBorder="1" applyAlignment="1" applyProtection="1">
      <alignment vertical="center"/>
      <protection locked="0"/>
    </xf>
    <xf numFmtId="174" fontId="14" fillId="2" borderId="46" xfId="0" applyNumberFormat="1" applyFont="1" applyFill="1" applyBorder="1" applyAlignment="1" applyProtection="1">
      <alignment horizontal="center" vertical="center"/>
      <protection locked="0"/>
    </xf>
    <xf numFmtId="38" fontId="14" fillId="0" borderId="48" xfId="16" applyFont="1" applyFill="1" applyBorder="1" applyAlignment="1" applyProtection="1">
      <alignment vertical="center"/>
      <protection/>
    </xf>
    <xf numFmtId="3" fontId="14" fillId="0" borderId="35" xfId="0" applyNumberFormat="1" applyFont="1" applyFill="1" applyBorder="1" applyAlignment="1" applyProtection="1">
      <alignment vertical="center"/>
      <protection/>
    </xf>
    <xf numFmtId="38" fontId="14" fillId="2" borderId="45" xfId="16" applyFont="1" applyFill="1" applyBorder="1" applyAlignment="1" applyProtection="1">
      <alignment vertical="center"/>
      <protection locked="0"/>
    </xf>
    <xf numFmtId="38" fontId="14" fillId="0" borderId="45" xfId="16" applyFont="1" applyFill="1" applyBorder="1" applyAlignment="1" applyProtection="1">
      <alignment horizontal="centerContinuous" vertical="center"/>
      <protection/>
    </xf>
    <xf numFmtId="38" fontId="14" fillId="0" borderId="47" xfId="16" applyFont="1" applyFill="1" applyBorder="1" applyAlignment="1" applyProtection="1">
      <alignment horizontal="centerContinuous" vertical="center"/>
      <protection/>
    </xf>
    <xf numFmtId="38" fontId="14" fillId="0" borderId="46" xfId="16" applyFont="1" applyFill="1" applyBorder="1" applyAlignment="1" applyProtection="1">
      <alignment horizontal="centerContinuous" vertical="center"/>
      <protection/>
    </xf>
    <xf numFmtId="38" fontId="14" fillId="0" borderId="49" xfId="16" applyFont="1" applyFill="1" applyBorder="1" applyAlignment="1" applyProtection="1">
      <alignment horizontal="centerContinuous" vertical="center"/>
      <protection/>
    </xf>
    <xf numFmtId="200" fontId="5" fillId="0" borderId="0" xfId="0" applyNumberFormat="1" applyFont="1" applyFill="1" applyAlignment="1" applyProtection="1" quotePrefix="1">
      <alignment horizontal="right"/>
      <protection/>
    </xf>
    <xf numFmtId="0" fontId="8" fillId="0" borderId="0" xfId="21" applyFont="1" applyFill="1" applyProtection="1">
      <alignment/>
      <protection/>
    </xf>
    <xf numFmtId="0" fontId="8" fillId="0" borderId="5" xfId="21" applyFont="1" applyFill="1" applyBorder="1" applyProtection="1">
      <alignment/>
      <protection/>
    </xf>
    <xf numFmtId="0" fontId="8" fillId="0" borderId="6" xfId="21" applyFont="1" applyFill="1" applyBorder="1" applyProtection="1">
      <alignment/>
      <protection/>
    </xf>
    <xf numFmtId="38" fontId="5" fillId="0" borderId="7" xfId="16" applyFont="1" applyFill="1" applyBorder="1" applyAlignment="1" applyProtection="1">
      <alignment/>
      <protection/>
    </xf>
    <xf numFmtId="200" fontId="8" fillId="0" borderId="5" xfId="21" applyNumberFormat="1" applyFont="1" applyFill="1" applyBorder="1" applyAlignment="1" applyProtection="1" quotePrefix="1">
      <alignment horizontal="left"/>
      <protection/>
    </xf>
    <xf numFmtId="0" fontId="8" fillId="0" borderId="5" xfId="21" applyFont="1" applyFill="1" applyBorder="1" applyAlignment="1" applyProtection="1">
      <alignment horizontal="left"/>
      <protection/>
    </xf>
    <xf numFmtId="0" fontId="23" fillId="0" borderId="5" xfId="0" applyFont="1" applyBorder="1" applyAlignment="1" quotePrefix="1">
      <alignment horizontal="left" vertical="center"/>
    </xf>
    <xf numFmtId="0" fontId="8" fillId="0" borderId="5" xfId="21" applyFont="1" applyFill="1" applyBorder="1" applyAlignment="1" applyProtection="1" quotePrefix="1">
      <alignment horizontal="left"/>
      <protection/>
    </xf>
    <xf numFmtId="0" fontId="8" fillId="0" borderId="7" xfId="21" applyFont="1" applyFill="1" applyBorder="1" applyAlignment="1" applyProtection="1">
      <alignment horizontal="left"/>
      <protection/>
    </xf>
    <xf numFmtId="0" fontId="8" fillId="0" borderId="0" xfId="22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horizontal="centerContinuous"/>
      <protection/>
    </xf>
    <xf numFmtId="165" fontId="14" fillId="0" borderId="14" xfId="16" applyNumberFormat="1" applyFont="1" applyFill="1" applyBorder="1" applyAlignment="1" applyProtection="1">
      <alignment horizontal="centerContinuous"/>
      <protection/>
    </xf>
    <xf numFmtId="3" fontId="14" fillId="0" borderId="7" xfId="0" applyNumberFormat="1" applyFont="1" applyFill="1" applyBorder="1" applyAlignment="1" applyProtection="1">
      <alignment horizontal="right"/>
      <protection/>
    </xf>
    <xf numFmtId="0" fontId="46" fillId="0" borderId="7" xfId="0" applyFont="1" applyFill="1" applyBorder="1" applyAlignment="1" applyProtection="1">
      <alignment horizontal="center"/>
      <protection/>
    </xf>
    <xf numFmtId="0" fontId="14" fillId="0" borderId="0" xfId="0" applyFont="1" applyAlignment="1">
      <alignment horizontal="centerContinuous"/>
    </xf>
    <xf numFmtId="0" fontId="14" fillId="0" borderId="6" xfId="0" applyFont="1" applyFill="1" applyBorder="1" applyAlignment="1" applyProtection="1">
      <alignment/>
      <protection/>
    </xf>
    <xf numFmtId="165" fontId="14" fillId="0" borderId="1" xfId="16" applyNumberFormat="1" applyFont="1" applyFill="1" applyBorder="1" applyAlignment="1" applyProtection="1">
      <alignment horizontal="centerContinuous"/>
      <protection/>
    </xf>
    <xf numFmtId="165" fontId="14" fillId="0" borderId="8" xfId="0" applyNumberFormat="1" applyFont="1" applyFill="1" applyBorder="1" applyAlignment="1" applyProtection="1">
      <alignment horizontal="centerContinuous"/>
      <protection/>
    </xf>
    <xf numFmtId="0" fontId="47" fillId="0" borderId="0" xfId="21" applyFont="1" applyFill="1" applyAlignment="1" applyProtection="1">
      <alignment horizontal="right"/>
      <protection/>
    </xf>
    <xf numFmtId="0" fontId="5" fillId="0" borderId="0" xfId="0" applyFont="1" applyFill="1" applyBorder="1" applyAlignment="1" applyProtection="1" quotePrefix="1">
      <alignment horizontal="center"/>
      <protection/>
    </xf>
    <xf numFmtId="0" fontId="8" fillId="0" borderId="1" xfId="21" applyFont="1" applyFill="1" applyBorder="1" applyAlignment="1" applyProtection="1">
      <alignment horizontal="centerContinuous"/>
      <protection/>
    </xf>
    <xf numFmtId="0" fontId="8" fillId="0" borderId="1" xfId="21" applyFont="1" applyFill="1" applyBorder="1" applyAlignment="1" applyProtection="1">
      <alignment horizontal="right"/>
      <protection/>
    </xf>
    <xf numFmtId="0" fontId="8" fillId="0" borderId="1" xfId="21" applyFont="1" applyFill="1" applyBorder="1" applyAlignment="1" applyProtection="1">
      <alignment horizontal="center"/>
      <protection/>
    </xf>
    <xf numFmtId="0" fontId="8" fillId="2" borderId="1" xfId="21" applyFont="1" applyFill="1" applyBorder="1" applyAlignment="1" applyProtection="1">
      <alignment/>
      <protection locked="0"/>
    </xf>
    <xf numFmtId="200" fontId="8" fillId="0" borderId="5" xfId="21" applyNumberFormat="1" applyFont="1" applyFill="1" applyBorder="1" applyProtection="1" quotePrefix="1">
      <alignment/>
      <protection/>
    </xf>
    <xf numFmtId="200" fontId="8" fillId="0" borderId="5" xfId="21" applyNumberFormat="1" applyFont="1" applyFill="1" applyBorder="1" applyAlignment="1" applyProtection="1">
      <alignment horizontal="left"/>
      <protection/>
    </xf>
    <xf numFmtId="0" fontId="8" fillId="0" borderId="0" xfId="21" applyFont="1" applyFill="1" applyBorder="1" applyProtection="1">
      <alignment/>
      <protection/>
    </xf>
    <xf numFmtId="200" fontId="8" fillId="0" borderId="5" xfId="21" applyNumberFormat="1" applyFont="1" applyFill="1" applyBorder="1" applyProtection="1" quotePrefix="1">
      <alignment/>
      <protection/>
    </xf>
    <xf numFmtId="0" fontId="31" fillId="0" borderId="9" xfId="0" applyFont="1" applyFill="1" applyBorder="1" applyAlignment="1" applyProtection="1">
      <alignment/>
      <protection/>
    </xf>
    <xf numFmtId="38" fontId="14" fillId="0" borderId="17" xfId="16" applyNumberFormat="1" applyFont="1" applyFill="1" applyBorder="1" applyAlignment="1" applyProtection="1">
      <alignment horizontal="center"/>
      <protection/>
    </xf>
    <xf numFmtId="38" fontId="14" fillId="0" borderId="9" xfId="16" applyNumberFormat="1" applyFont="1" applyFill="1" applyBorder="1" applyAlignment="1" applyProtection="1">
      <alignment horizontal="centerContinuous"/>
      <protection/>
    </xf>
    <xf numFmtId="0" fontId="0" fillId="0" borderId="10" xfId="0" applyBorder="1" applyAlignment="1">
      <alignment horizontal="centerContinuous"/>
    </xf>
    <xf numFmtId="38" fontId="8" fillId="0" borderId="10" xfId="0" applyNumberFormat="1" applyFont="1" applyFill="1" applyBorder="1" applyAlignment="1" applyProtection="1">
      <alignment horizontal="centerContinuous"/>
      <protection/>
    </xf>
    <xf numFmtId="3" fontId="8" fillId="0" borderId="11" xfId="0" applyNumberFormat="1" applyFont="1" applyFill="1" applyBorder="1" applyAlignment="1" applyProtection="1">
      <alignment horizontal="centerContinuous"/>
      <protection/>
    </xf>
    <xf numFmtId="0" fontId="19" fillId="0" borderId="5" xfId="0" applyFont="1" applyFill="1" applyBorder="1" applyAlignment="1" applyProtection="1">
      <alignment/>
      <protection/>
    </xf>
    <xf numFmtId="0" fontId="19" fillId="0" borderId="5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38" fontId="14" fillId="0" borderId="0" xfId="16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Continuous"/>
      <protection/>
    </xf>
    <xf numFmtId="3" fontId="37" fillId="0" borderId="0" xfId="24" applyNumberFormat="1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left" vertical="center"/>
      <protection locked="0"/>
    </xf>
    <xf numFmtId="3" fontId="37" fillId="0" borderId="0" xfId="25" applyNumberFormat="1" applyFont="1" applyFill="1" applyBorder="1" applyAlignment="1" applyProtection="1">
      <alignment horizontal="left"/>
      <protection/>
    </xf>
    <xf numFmtId="3" fontId="37" fillId="0" borderId="0" xfId="25" applyNumberFormat="1" applyFont="1" applyFill="1" applyBorder="1" applyAlignment="1" applyProtection="1">
      <alignment horizontal="left" vertical="top"/>
      <protection/>
    </xf>
    <xf numFmtId="0" fontId="9" fillId="0" borderId="0" xfId="0" applyFont="1" applyFill="1" applyAlignment="1" applyProtection="1">
      <alignment horizontal="center"/>
      <protection/>
    </xf>
    <xf numFmtId="0" fontId="36" fillId="0" borderId="5" xfId="27" applyFont="1" applyFill="1" applyBorder="1" applyAlignment="1" applyProtection="1">
      <alignment vertical="top"/>
      <protection/>
    </xf>
    <xf numFmtId="0" fontId="36" fillId="0" borderId="0" xfId="27" applyFont="1" applyFill="1" applyBorder="1" applyAlignment="1" applyProtection="1">
      <alignment vertical="top"/>
      <protection/>
    </xf>
    <xf numFmtId="0" fontId="36" fillId="0" borderId="46" xfId="27" applyFont="1" applyFill="1" applyBorder="1" applyAlignment="1" applyProtection="1">
      <alignment vertical="top"/>
      <protection/>
    </xf>
    <xf numFmtId="0" fontId="5" fillId="0" borderId="0" xfId="27" applyFont="1" applyFill="1" applyBorder="1" applyAlignment="1" applyProtection="1">
      <alignment horizontal="center" vertical="center"/>
      <protection/>
    </xf>
    <xf numFmtId="0" fontId="5" fillId="0" borderId="0" xfId="27" applyFont="1" applyFill="1" applyBorder="1" applyAlignment="1" applyProtection="1">
      <alignment vertical="center"/>
      <protection/>
    </xf>
    <xf numFmtId="0" fontId="5" fillId="0" borderId="6" xfId="27" applyFont="1" applyFill="1" applyBorder="1" applyAlignment="1" applyProtection="1">
      <alignment vertical="center"/>
      <protection/>
    </xf>
    <xf numFmtId="0" fontId="8" fillId="0" borderId="5" xfId="27" applyFont="1" applyFill="1" applyBorder="1" applyProtection="1">
      <alignment/>
      <protection/>
    </xf>
    <xf numFmtId="0" fontId="13" fillId="0" borderId="0" xfId="27" applyFont="1" applyFill="1" applyBorder="1" applyAlignment="1" applyProtection="1">
      <alignment horizontal="centerContinuous"/>
      <protection/>
    </xf>
    <xf numFmtId="0" fontId="8" fillId="0" borderId="0" xfId="27" applyFont="1" applyFill="1" applyBorder="1" applyAlignment="1" applyProtection="1">
      <alignment horizontal="centerContinuous"/>
      <protection/>
    </xf>
    <xf numFmtId="0" fontId="8" fillId="0" borderId="5" xfId="27" applyFont="1" applyFill="1" applyBorder="1" applyAlignment="1" applyProtection="1">
      <alignment/>
      <protection/>
    </xf>
    <xf numFmtId="0" fontId="8" fillId="0" borderId="0" xfId="27" applyFont="1" applyFill="1" applyBorder="1" applyAlignment="1" applyProtection="1">
      <alignment/>
      <protection/>
    </xf>
    <xf numFmtId="0" fontId="8" fillId="0" borderId="5" xfId="27" applyFont="1" applyFill="1" applyBorder="1" applyAlignment="1" applyProtection="1">
      <alignment horizontal="centerContinuous"/>
      <protection/>
    </xf>
    <xf numFmtId="0" fontId="8" fillId="0" borderId="0" xfId="27" applyFont="1" applyFill="1" applyBorder="1" applyAlignment="1" applyProtection="1">
      <alignment horizontal="center" vertical="center"/>
      <protection/>
    </xf>
    <xf numFmtId="0" fontId="8" fillId="0" borderId="6" xfId="27" applyFont="1" applyFill="1" applyBorder="1" applyAlignment="1" applyProtection="1">
      <alignment horizontal="centerContinuous"/>
      <protection/>
    </xf>
    <xf numFmtId="0" fontId="8" fillId="0" borderId="0" xfId="27" applyFont="1" applyFill="1" applyProtection="1">
      <alignment/>
      <protection locked="0"/>
    </xf>
    <xf numFmtId="0" fontId="5" fillId="0" borderId="7" xfId="27" applyFont="1" applyFill="1" applyBorder="1" applyProtection="1">
      <alignment/>
      <protection/>
    </xf>
    <xf numFmtId="0" fontId="36" fillId="0" borderId="1" xfId="27" applyFont="1" applyFill="1" applyBorder="1" applyAlignment="1" applyProtection="1">
      <alignment vertical="top"/>
      <protection/>
    </xf>
    <xf numFmtId="0" fontId="5" fillId="0" borderId="1" xfId="27" applyFont="1" applyFill="1" applyBorder="1" applyProtection="1">
      <alignment/>
      <protection/>
    </xf>
    <xf numFmtId="0" fontId="36" fillId="0" borderId="7" xfId="27" applyFont="1" applyFill="1" applyBorder="1" applyAlignment="1" applyProtection="1">
      <alignment vertical="top"/>
      <protection/>
    </xf>
    <xf numFmtId="0" fontId="5" fillId="0" borderId="1" xfId="27" applyFont="1" applyFill="1" applyBorder="1" applyAlignment="1" applyProtection="1">
      <alignment vertical="center"/>
      <protection/>
    </xf>
    <xf numFmtId="0" fontId="5" fillId="0" borderId="8" xfId="27" applyFont="1" applyFill="1" applyBorder="1" applyAlignment="1" applyProtection="1">
      <alignment vertical="center"/>
      <protection/>
    </xf>
    <xf numFmtId="0" fontId="5" fillId="0" borderId="5" xfId="27" applyFont="1" applyFill="1" applyBorder="1" applyProtection="1">
      <alignment/>
      <protection/>
    </xf>
    <xf numFmtId="0" fontId="5" fillId="0" borderId="6" xfId="27" applyFont="1" applyFill="1" applyBorder="1" applyProtection="1">
      <alignment/>
      <protection/>
    </xf>
    <xf numFmtId="0" fontId="31" fillId="0" borderId="0" xfId="27" applyFont="1" applyFill="1" applyBorder="1" applyProtection="1">
      <alignment/>
      <protection/>
    </xf>
    <xf numFmtId="14" fontId="14" fillId="2" borderId="1" xfId="27" applyNumberFormat="1" applyFont="1" applyFill="1" applyBorder="1" applyAlignment="1" applyProtection="1">
      <alignment horizontal="center"/>
      <protection locked="0"/>
    </xf>
    <xf numFmtId="0" fontId="5" fillId="0" borderId="6" xfId="27" applyFont="1" applyFill="1" applyBorder="1" applyAlignment="1" applyProtection="1">
      <alignment/>
      <protection/>
    </xf>
    <xf numFmtId="0" fontId="5" fillId="0" borderId="0" xfId="27" applyFont="1" applyFill="1" applyAlignment="1" applyProtection="1">
      <alignment horizontal="centerContinuous"/>
      <protection/>
    </xf>
    <xf numFmtId="0" fontId="32" fillId="0" borderId="0" xfId="27" applyFont="1" applyFill="1" applyProtection="1">
      <alignment/>
      <protection/>
    </xf>
    <xf numFmtId="0" fontId="36" fillId="0" borderId="0" xfId="27" applyFont="1" applyFill="1" applyBorder="1" applyAlignment="1" applyProtection="1">
      <alignment horizontal="center"/>
      <protection/>
    </xf>
    <xf numFmtId="0" fontId="36" fillId="0" borderId="0" xfId="27" applyFont="1" applyFill="1" applyBorder="1" applyAlignment="1" applyProtection="1">
      <alignment horizontal="center" vertical="top"/>
      <protection/>
    </xf>
    <xf numFmtId="49" fontId="14" fillId="2" borderId="1" xfId="27" applyNumberFormat="1" applyFont="1" applyFill="1" applyBorder="1" applyAlignment="1" applyProtection="1">
      <alignment horizontal="center"/>
      <protection locked="0"/>
    </xf>
    <xf numFmtId="49" fontId="5" fillId="0" borderId="0" xfId="27" applyNumberFormat="1" applyFont="1" applyFill="1" applyBorder="1" applyAlignment="1" applyProtection="1">
      <alignment horizontal="center"/>
      <protection/>
    </xf>
    <xf numFmtId="0" fontId="5" fillId="0" borderId="8" xfId="27" applyFont="1" applyFill="1" applyBorder="1" applyProtection="1">
      <alignment/>
      <protection/>
    </xf>
    <xf numFmtId="0" fontId="5" fillId="0" borderId="0" xfId="27" applyFont="1" applyFill="1" applyBorder="1" applyAlignment="1" applyProtection="1">
      <alignment horizontal="right"/>
      <protection/>
    </xf>
    <xf numFmtId="49" fontId="8" fillId="0" borderId="1" xfId="27" applyNumberFormat="1" applyFont="1" applyFill="1" applyBorder="1" applyAlignment="1" applyProtection="1">
      <alignment horizontal="center"/>
      <protection/>
    </xf>
    <xf numFmtId="0" fontId="14" fillId="0" borderId="1" xfId="27" applyFont="1" applyFill="1" applyBorder="1" applyProtection="1">
      <alignment/>
      <protection/>
    </xf>
    <xf numFmtId="0" fontId="18" fillId="0" borderId="7" xfId="0" applyFont="1" applyFill="1" applyBorder="1" applyAlignment="1" applyProtection="1">
      <alignment/>
      <protection/>
    </xf>
    <xf numFmtId="0" fontId="18" fillId="0" borderId="7" xfId="0" applyFont="1" applyFill="1" applyBorder="1" applyAlignment="1" applyProtection="1">
      <alignment/>
      <protection/>
    </xf>
    <xf numFmtId="0" fontId="18" fillId="0" borderId="0" xfId="25" applyNumberFormat="1" applyFont="1" applyFill="1" applyBorder="1" applyAlignment="1" applyProtection="1">
      <alignment horizontal="left"/>
      <protection/>
    </xf>
    <xf numFmtId="0" fontId="32" fillId="0" borderId="46" xfId="0" applyFont="1" applyFill="1" applyBorder="1" applyAlignment="1" applyProtection="1">
      <alignment horizontal="centerContinuous"/>
      <protection/>
    </xf>
    <xf numFmtId="0" fontId="5" fillId="0" borderId="47" xfId="0" applyFont="1" applyFill="1" applyBorder="1" applyAlignment="1" applyProtection="1">
      <alignment horizontal="centerContinuous"/>
      <protection/>
    </xf>
    <xf numFmtId="0" fontId="36" fillId="0" borderId="47" xfId="0" applyFont="1" applyFill="1" applyBorder="1" applyAlignment="1" applyProtection="1">
      <alignment horizontal="centerContinuous" vertical="top"/>
      <protection/>
    </xf>
    <xf numFmtId="0" fontId="5" fillId="0" borderId="47" xfId="0" applyFont="1" applyFill="1" applyBorder="1" applyAlignment="1" applyProtection="1">
      <alignment horizontal="centerContinuous" vertical="center"/>
      <protection/>
    </xf>
    <xf numFmtId="0" fontId="5" fillId="0" borderId="49" xfId="0" applyFont="1" applyFill="1" applyBorder="1" applyAlignment="1" applyProtection="1">
      <alignment horizontal="centerContinuous" vertical="center"/>
      <protection/>
    </xf>
    <xf numFmtId="10" fontId="5" fillId="0" borderId="1" xfId="0" applyNumberFormat="1" applyFont="1" applyFill="1" applyBorder="1" applyAlignment="1" applyProtection="1">
      <alignment horizontal="centerContinuous"/>
      <protection/>
    </xf>
    <xf numFmtId="0" fontId="5" fillId="0" borderId="0" xfId="0" applyFont="1" applyFill="1" applyBorder="1" applyAlignment="1" applyProtection="1">
      <alignment horizontal="centerContinuous" vertical="center"/>
      <protection/>
    </xf>
    <xf numFmtId="10" fontId="5" fillId="0" borderId="0" xfId="0" applyNumberFormat="1" applyFont="1" applyFill="1" applyBorder="1" applyAlignment="1" applyProtection="1">
      <alignment horizontal="centerContinuous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top"/>
      <protection/>
    </xf>
    <xf numFmtId="0" fontId="36" fillId="0" borderId="0" xfId="0" applyFont="1" applyFill="1" applyBorder="1" applyAlignment="1" applyProtection="1">
      <alignment horizontal="center" vertical="top" wrapText="1"/>
      <protection/>
    </xf>
    <xf numFmtId="3" fontId="14" fillId="0" borderId="0" xfId="0" applyNumberFormat="1" applyFont="1" applyFill="1" applyBorder="1" applyAlignment="1" applyProtection="1">
      <alignment horizontal="center"/>
      <protection/>
    </xf>
    <xf numFmtId="165" fontId="14" fillId="0" borderId="0" xfId="0" applyNumberFormat="1" applyFont="1" applyFill="1" applyBorder="1" applyAlignment="1" applyProtection="1">
      <alignment horizontal="center"/>
      <protection/>
    </xf>
    <xf numFmtId="165" fontId="14" fillId="0" borderId="1" xfId="0" applyNumberFormat="1" applyFont="1" applyFill="1" applyBorder="1" applyAlignment="1" applyProtection="1">
      <alignment horizontal="centerContinuous"/>
      <protection/>
    </xf>
    <xf numFmtId="0" fontId="5" fillId="0" borderId="1" xfId="0" applyFont="1" applyFill="1" applyBorder="1" applyAlignment="1" applyProtection="1">
      <alignment vertical="top"/>
      <protection/>
    </xf>
    <xf numFmtId="49" fontId="8" fillId="0" borderId="1" xfId="0" applyNumberFormat="1" applyFont="1" applyFill="1" applyBorder="1" applyAlignment="1" applyProtection="1">
      <alignment horizontal="centerContinuous"/>
      <protection/>
    </xf>
    <xf numFmtId="14" fontId="5" fillId="0" borderId="0" xfId="0" applyNumberFormat="1" applyFont="1" applyFill="1" applyBorder="1" applyAlignment="1" applyProtection="1">
      <alignment horizontal="left"/>
      <protection/>
    </xf>
    <xf numFmtId="0" fontId="8" fillId="0" borderId="0" xfId="27" applyFont="1" applyFill="1" applyProtection="1">
      <alignment/>
      <protection/>
    </xf>
    <xf numFmtId="14" fontId="5" fillId="0" borderId="0" xfId="27" applyNumberFormat="1" applyFont="1" applyFill="1" applyProtection="1">
      <alignment/>
      <protection/>
    </xf>
    <xf numFmtId="1" fontId="5" fillId="0" borderId="0" xfId="27" applyNumberFormat="1" applyFont="1" applyFill="1" applyProtection="1">
      <alignment/>
      <protection/>
    </xf>
    <xf numFmtId="1" fontId="50" fillId="0" borderId="0" xfId="27" applyNumberFormat="1" applyFont="1" applyFill="1" applyProtection="1">
      <alignment/>
      <protection/>
    </xf>
    <xf numFmtId="14" fontId="31" fillId="0" borderId="0" xfId="27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34" fillId="0" borderId="0" xfId="27" applyFont="1" applyFill="1" applyBorder="1" applyAlignment="1" applyProtection="1">
      <alignment horizontal="center"/>
      <protection/>
    </xf>
    <xf numFmtId="0" fontId="32" fillId="0" borderId="0" xfId="27" applyFont="1" applyFill="1" applyBorder="1" applyProtection="1">
      <alignment/>
      <protection/>
    </xf>
    <xf numFmtId="38" fontId="14" fillId="0" borderId="18" xfId="16" applyFont="1" applyFill="1" applyBorder="1" applyAlignment="1" applyProtection="1">
      <alignment horizontal="center"/>
      <protection/>
    </xf>
    <xf numFmtId="0" fontId="5" fillId="0" borderId="46" xfId="0" applyFont="1" applyFill="1" applyBorder="1" applyAlignment="1" applyProtection="1">
      <alignment/>
      <protection/>
    </xf>
    <xf numFmtId="0" fontId="14" fillId="0" borderId="14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/>
    </xf>
    <xf numFmtId="0" fontId="5" fillId="0" borderId="3" xfId="0" applyFont="1" applyFill="1" applyBorder="1" applyAlignment="1" applyProtection="1">
      <alignment vertical="center"/>
      <protection/>
    </xf>
    <xf numFmtId="0" fontId="14" fillId="0" borderId="43" xfId="0" applyFont="1" applyFill="1" applyBorder="1" applyAlignment="1" applyProtection="1">
      <alignment vertical="center"/>
      <protection locked="0"/>
    </xf>
    <xf numFmtId="174" fontId="14" fillId="2" borderId="50" xfId="0" applyNumberFormat="1" applyFont="1" applyFill="1" applyBorder="1" applyAlignment="1" applyProtection="1">
      <alignment horizontal="center"/>
      <protection locked="0"/>
    </xf>
    <xf numFmtId="0" fontId="5" fillId="0" borderId="51" xfId="0" applyFont="1" applyFill="1" applyBorder="1" applyAlignment="1" applyProtection="1">
      <alignment horizontal="center" vertical="center"/>
      <protection/>
    </xf>
    <xf numFmtId="38" fontId="14" fillId="2" borderId="23" xfId="16" applyFont="1" applyFill="1" applyBorder="1" applyAlignment="1" applyProtection="1">
      <alignment vertical="center"/>
      <protection locked="0"/>
    </xf>
    <xf numFmtId="174" fontId="14" fillId="2" borderId="2" xfId="0" applyNumberFormat="1" applyFont="1" applyFill="1" applyBorder="1" applyAlignment="1" applyProtection="1">
      <alignment horizontal="center" vertical="center"/>
      <protection locked="0"/>
    </xf>
    <xf numFmtId="38" fontId="14" fillId="0" borderId="2" xfId="16" applyFont="1" applyFill="1" applyBorder="1" applyAlignment="1" applyProtection="1">
      <alignment vertical="center"/>
      <protection/>
    </xf>
    <xf numFmtId="3" fontId="14" fillId="0" borderId="24" xfId="0" applyNumberFormat="1" applyFont="1" applyFill="1" applyBorder="1" applyAlignment="1" applyProtection="1">
      <alignment vertical="center"/>
      <protection/>
    </xf>
    <xf numFmtId="38" fontId="14" fillId="2" borderId="3" xfId="16" applyFont="1" applyFill="1" applyBorder="1" applyAlignment="1" applyProtection="1">
      <alignment vertical="center"/>
      <protection locked="0"/>
    </xf>
    <xf numFmtId="38" fontId="14" fillId="0" borderId="23" xfId="16" applyFont="1" applyFill="1" applyBorder="1" applyAlignment="1" applyProtection="1">
      <alignment horizontal="centerContinuous" vertical="center"/>
      <protection/>
    </xf>
    <xf numFmtId="38" fontId="14" fillId="0" borderId="3" xfId="16" applyFont="1" applyFill="1" applyBorder="1" applyAlignment="1" applyProtection="1">
      <alignment horizontal="centerContinuous" vertical="center"/>
      <protection/>
    </xf>
    <xf numFmtId="38" fontId="14" fillId="0" borderId="2" xfId="16" applyFont="1" applyFill="1" applyBorder="1" applyAlignment="1" applyProtection="1">
      <alignment horizontal="centerContinuous" vertical="center"/>
      <protection/>
    </xf>
    <xf numFmtId="38" fontId="14" fillId="0" borderId="4" xfId="16" applyFont="1" applyFill="1" applyBorder="1" applyAlignment="1" applyProtection="1">
      <alignment horizontal="centerContinuous" vertical="center"/>
      <protection/>
    </xf>
    <xf numFmtId="38" fontId="14" fillId="2" borderId="38" xfId="16" applyFont="1" applyFill="1" applyBorder="1" applyAlignment="1" applyProtection="1">
      <alignment vertical="center"/>
      <protection locked="0"/>
    </xf>
    <xf numFmtId="174" fontId="14" fillId="2" borderId="50" xfId="0" applyNumberFormat="1" applyFont="1" applyFill="1" applyBorder="1" applyAlignment="1" applyProtection="1">
      <alignment horizontal="center" vertical="center"/>
      <protection locked="0"/>
    </xf>
    <xf numFmtId="0" fontId="31" fillId="0" borderId="7" xfId="0" applyFont="1" applyFill="1" applyBorder="1" applyAlignment="1" applyProtection="1">
      <alignment horizontal="center" vertical="center" wrapText="1"/>
      <protection/>
    </xf>
    <xf numFmtId="0" fontId="33" fillId="0" borderId="9" xfId="0" applyFont="1" applyFill="1" applyBorder="1" applyAlignment="1" applyProtection="1">
      <alignment horizontal="center" vertical="center" textRotation="90" wrapText="1"/>
      <protection/>
    </xf>
    <xf numFmtId="165" fontId="44" fillId="0" borderId="5" xfId="0" applyNumberFormat="1" applyFont="1" applyFill="1" applyBorder="1" applyAlignment="1" applyProtection="1">
      <alignment horizontal="center"/>
      <protection locked="0"/>
    </xf>
    <xf numFmtId="165" fontId="44" fillId="0" borderId="7" xfId="0" applyNumberFormat="1" applyFont="1" applyFill="1" applyBorder="1" applyAlignment="1" applyProtection="1">
      <alignment horizontal="center"/>
      <protection locked="0"/>
    </xf>
    <xf numFmtId="0" fontId="32" fillId="0" borderId="0" xfId="25" applyFont="1" applyFill="1" applyBorder="1" applyAlignment="1" applyProtection="1">
      <alignment horizontal="left"/>
      <protection/>
    </xf>
    <xf numFmtId="0" fontId="8" fillId="0" borderId="0" xfId="21" applyFont="1" applyFill="1" applyBorder="1" applyAlignment="1" applyProtection="1">
      <alignment horizontal="center"/>
      <protection locked="0"/>
    </xf>
    <xf numFmtId="200" fontId="8" fillId="0" borderId="5" xfId="21" applyNumberFormat="1" applyFont="1" applyFill="1" applyBorder="1" applyProtection="1">
      <alignment/>
      <protection/>
    </xf>
    <xf numFmtId="0" fontId="8" fillId="0" borderId="0" xfId="21" applyFont="1" applyFill="1" applyAlignment="1" applyProtection="1">
      <alignment horizontal="right"/>
      <protection/>
    </xf>
    <xf numFmtId="0" fontId="5" fillId="0" borderId="49" xfId="0" applyFont="1" applyFill="1" applyBorder="1" applyAlignment="1" applyProtection="1">
      <alignment horizontal="left" vertical="center"/>
      <protection/>
    </xf>
    <xf numFmtId="0" fontId="8" fillId="0" borderId="0" xfId="21" applyFont="1" applyFill="1" applyAlignment="1" applyProtection="1">
      <alignment horizontal="center"/>
      <protection/>
    </xf>
    <xf numFmtId="0" fontId="32" fillId="0" borderId="47" xfId="0" applyFont="1" applyFill="1" applyBorder="1" applyAlignment="1" applyProtection="1">
      <alignment horizontal="centerContinuous"/>
      <protection/>
    </xf>
    <xf numFmtId="0" fontId="31" fillId="0" borderId="9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31" fillId="0" borderId="17" xfId="0" applyFont="1" applyFill="1" applyBorder="1" applyAlignment="1" applyProtection="1">
      <alignment horizontal="center" vertical="center" wrapText="1"/>
      <protection/>
    </xf>
    <xf numFmtId="0" fontId="31" fillId="0" borderId="52" xfId="0" applyFont="1" applyFill="1" applyBorder="1" applyAlignment="1" applyProtection="1">
      <alignment horizontal="center" vertical="center" wrapText="1"/>
      <protection/>
    </xf>
    <xf numFmtId="3" fontId="31" fillId="0" borderId="9" xfId="0" applyNumberFormat="1" applyFont="1" applyFill="1" applyBorder="1" applyAlignment="1" applyProtection="1">
      <alignment horizontal="center" vertical="center" wrapText="1"/>
      <protection/>
    </xf>
    <xf numFmtId="0" fontId="31" fillId="0" borderId="52" xfId="0" applyFont="1" applyFill="1" applyBorder="1" applyAlignment="1" applyProtection="1">
      <alignment horizontal="center" wrapText="1"/>
      <protection/>
    </xf>
    <xf numFmtId="3" fontId="31" fillId="0" borderId="13" xfId="0" applyNumberFormat="1" applyFont="1" applyFill="1" applyBorder="1" applyAlignment="1" applyProtection="1">
      <alignment horizontal="center" wrapText="1"/>
      <protection/>
    </xf>
    <xf numFmtId="3" fontId="31" fillId="0" borderId="9" xfId="0" applyNumberFormat="1" applyFont="1" applyFill="1" applyBorder="1" applyAlignment="1" applyProtection="1">
      <alignment horizontal="center" wrapText="1"/>
      <protection/>
    </xf>
    <xf numFmtId="3" fontId="31" fillId="0" borderId="52" xfId="0" applyNumberFormat="1" applyFont="1" applyFill="1" applyBorder="1" applyAlignment="1" applyProtection="1">
      <alignment horizontal="center" wrapText="1"/>
      <protection/>
    </xf>
    <xf numFmtId="3" fontId="31" fillId="0" borderId="9" xfId="0" applyNumberFormat="1" applyFont="1" applyFill="1" applyBorder="1" applyAlignment="1" applyProtection="1">
      <alignment horizontal="centerContinuous" wrapText="1"/>
      <protection/>
    </xf>
    <xf numFmtId="3" fontId="31" fillId="0" borderId="17" xfId="0" applyNumberFormat="1" applyFont="1" applyFill="1" applyBorder="1" applyAlignment="1" applyProtection="1">
      <alignment horizontal="center" wrapText="1"/>
      <protection/>
    </xf>
    <xf numFmtId="0" fontId="31" fillId="0" borderId="1" xfId="0" applyFont="1" applyFill="1" applyBorder="1" applyAlignment="1" applyProtection="1">
      <alignment horizontal="center"/>
      <protection/>
    </xf>
    <xf numFmtId="0" fontId="31" fillId="0" borderId="10" xfId="0" applyFont="1" applyFill="1" applyBorder="1" applyAlignment="1" applyProtection="1">
      <alignment horizontal="center"/>
      <protection/>
    </xf>
    <xf numFmtId="0" fontId="14" fillId="2" borderId="12" xfId="0" applyFont="1" applyFill="1" applyBorder="1" applyAlignment="1" applyProtection="1">
      <alignment horizontal="center"/>
      <protection locked="0"/>
    </xf>
    <xf numFmtId="0" fontId="31" fillId="0" borderId="25" xfId="0" applyFont="1" applyFill="1" applyBorder="1" applyAlignment="1" applyProtection="1">
      <alignment horizontal="center"/>
      <protection/>
    </xf>
    <xf numFmtId="0" fontId="31" fillId="0" borderId="3" xfId="0" applyFont="1" applyFill="1" applyBorder="1" applyAlignment="1" applyProtection="1">
      <alignment horizontal="center"/>
      <protection/>
    </xf>
    <xf numFmtId="0" fontId="14" fillId="0" borderId="15" xfId="0" applyFont="1" applyFill="1" applyBorder="1" applyAlignment="1" applyProtection="1">
      <alignment horizontal="center"/>
      <protection locked="0"/>
    </xf>
    <xf numFmtId="0" fontId="14" fillId="0" borderId="7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Alignment="1" applyProtection="1">
      <alignment horizontal="left"/>
      <protection/>
    </xf>
    <xf numFmtId="0" fontId="5" fillId="0" borderId="53" xfId="0" applyFont="1" applyFill="1" applyBorder="1" applyAlignment="1" applyProtection="1">
      <alignment/>
      <protection/>
    </xf>
    <xf numFmtId="0" fontId="5" fillId="0" borderId="49" xfId="0" applyFont="1" applyFill="1" applyBorder="1" applyAlignment="1" applyProtection="1">
      <alignment/>
      <protection/>
    </xf>
    <xf numFmtId="3" fontId="14" fillId="0" borderId="15" xfId="0" applyNumberFormat="1" applyFont="1" applyFill="1" applyBorder="1" applyAlignment="1" applyProtection="1">
      <alignment horizontal="center"/>
      <protection locked="0"/>
    </xf>
    <xf numFmtId="3" fontId="14" fillId="0" borderId="7" xfId="0" applyNumberFormat="1" applyFont="1" applyFill="1" applyBorder="1" applyAlignment="1" applyProtection="1">
      <alignment horizontal="center"/>
      <protection locked="0"/>
    </xf>
    <xf numFmtId="0" fontId="14" fillId="2" borderId="18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4" fillId="0" borderId="49" xfId="0" applyFont="1" applyFill="1" applyBorder="1" applyAlignment="1" applyProtection="1">
      <alignment/>
      <protection locked="0"/>
    </xf>
    <xf numFmtId="0" fontId="14" fillId="2" borderId="35" xfId="0" applyFont="1" applyFill="1" applyBorder="1" applyAlignment="1" applyProtection="1">
      <alignment horizontal="center"/>
      <protection locked="0"/>
    </xf>
    <xf numFmtId="0" fontId="5" fillId="0" borderId="54" xfId="0" applyFont="1" applyFill="1" applyBorder="1" applyAlignment="1" applyProtection="1">
      <alignment/>
      <protection/>
    </xf>
    <xf numFmtId="3" fontId="31" fillId="0" borderId="13" xfId="0" applyNumberFormat="1" applyFont="1" applyFill="1" applyBorder="1" applyAlignment="1" applyProtection="1">
      <alignment horizontal="centerContinuous" wrapText="1"/>
      <protection/>
    </xf>
    <xf numFmtId="0" fontId="8" fillId="2" borderId="35" xfId="0" applyFont="1" applyFill="1" applyBorder="1" applyAlignment="1" applyProtection="1">
      <alignment horizontal="center" vertical="center"/>
      <protection locked="0"/>
    </xf>
    <xf numFmtId="0" fontId="14" fillId="2" borderId="55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14" fillId="0" borderId="3" xfId="0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centerContinuous"/>
      <protection locked="0"/>
    </xf>
    <xf numFmtId="0" fontId="5" fillId="2" borderId="35" xfId="0" applyFont="1" applyFill="1" applyBorder="1" applyAlignment="1" applyProtection="1">
      <alignment horizontal="center"/>
      <protection locked="0"/>
    </xf>
    <xf numFmtId="0" fontId="31" fillId="0" borderId="17" xfId="0" applyFont="1" applyFill="1" applyBorder="1" applyAlignment="1" applyProtection="1">
      <alignment horizontal="centerContinuous" wrapText="1"/>
      <protection/>
    </xf>
    <xf numFmtId="0" fontId="9" fillId="2" borderId="1" xfId="21" applyFont="1" applyFill="1" applyBorder="1" applyProtection="1">
      <alignment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2" borderId="56" xfId="0" applyFont="1" applyFill="1" applyBorder="1" applyAlignment="1" applyProtection="1">
      <alignment horizontal="center"/>
      <protection locked="0"/>
    </xf>
    <xf numFmtId="0" fontId="32" fillId="0" borderId="0" xfId="25" applyFont="1" applyFill="1" applyProtection="1">
      <alignment/>
      <protection/>
    </xf>
    <xf numFmtId="0" fontId="28" fillId="0" borderId="0" xfId="25" applyFont="1" applyFill="1" applyBorder="1" applyAlignment="1" applyProtection="1">
      <alignment/>
      <protection/>
    </xf>
    <xf numFmtId="0" fontId="28" fillId="0" borderId="0" xfId="25" applyFont="1" applyFill="1" applyBorder="1" applyAlignment="1" applyProtection="1">
      <alignment horizontal="left"/>
      <protection/>
    </xf>
    <xf numFmtId="0" fontId="5" fillId="0" borderId="47" xfId="25" applyFont="1" applyFill="1" applyBorder="1" applyAlignment="1" applyProtection="1">
      <alignment horizontal="left"/>
      <protection/>
    </xf>
    <xf numFmtId="0" fontId="5" fillId="0" borderId="47" xfId="25" applyNumberFormat="1" applyFont="1" applyFill="1" applyBorder="1" applyAlignment="1" applyProtection="1">
      <alignment horizontal="left"/>
      <protection/>
    </xf>
    <xf numFmtId="3" fontId="5" fillId="0" borderId="47" xfId="25" applyNumberFormat="1" applyFont="1" applyFill="1" applyBorder="1" applyAlignment="1" applyProtection="1">
      <alignment horizontal="left"/>
      <protection/>
    </xf>
    <xf numFmtId="3" fontId="36" fillId="0" borderId="47" xfId="25" applyNumberFormat="1" applyFont="1" applyFill="1" applyBorder="1" applyAlignment="1" applyProtection="1">
      <alignment horizontal="left"/>
      <protection/>
    </xf>
    <xf numFmtId="3" fontId="36" fillId="0" borderId="47" xfId="25" applyNumberFormat="1" applyFont="1" applyFill="1" applyBorder="1" applyAlignment="1" applyProtection="1">
      <alignment horizontal="centerContinuous"/>
      <protection/>
    </xf>
    <xf numFmtId="3" fontId="5" fillId="0" borderId="49" xfId="25" applyNumberFormat="1" applyFont="1" applyFill="1" applyBorder="1" applyAlignment="1" applyProtection="1">
      <alignment horizontal="left"/>
      <protection/>
    </xf>
    <xf numFmtId="0" fontId="5" fillId="0" borderId="46" xfId="25" applyFont="1" applyFill="1" applyBorder="1" applyAlignment="1" applyProtection="1">
      <alignment horizontal="left"/>
      <protection/>
    </xf>
    <xf numFmtId="0" fontId="5" fillId="0" borderId="5" xfId="25" applyFont="1" applyFill="1" applyBorder="1" applyProtection="1">
      <alignment/>
      <protection/>
    </xf>
    <xf numFmtId="0" fontId="8" fillId="0" borderId="0" xfId="21" applyFont="1" applyFill="1" applyBorder="1" applyProtection="1">
      <alignment/>
      <protection locked="0"/>
    </xf>
    <xf numFmtId="0" fontId="8" fillId="2" borderId="0" xfId="21" applyFont="1" applyFill="1" applyProtection="1">
      <alignment/>
      <protection/>
    </xf>
    <xf numFmtId="0" fontId="8" fillId="2" borderId="0" xfId="21" applyFont="1" applyFill="1" applyAlignment="1" applyProtection="1">
      <alignment horizontal="right"/>
      <protection/>
    </xf>
    <xf numFmtId="0" fontId="8" fillId="2" borderId="0" xfId="21" applyFont="1" applyFill="1" applyBorder="1" applyProtection="1">
      <alignment/>
      <protection/>
    </xf>
    <xf numFmtId="38" fontId="14" fillId="0" borderId="23" xfId="16" applyFont="1" applyFill="1" applyBorder="1" applyAlignment="1" applyProtection="1">
      <alignment horizontal="center"/>
      <protection/>
    </xf>
    <xf numFmtId="38" fontId="14" fillId="0" borderId="4" xfId="16" applyFont="1" applyFill="1" applyBorder="1" applyAlignment="1" applyProtection="1">
      <alignment horizontal="center"/>
      <protection/>
    </xf>
    <xf numFmtId="0" fontId="5" fillId="0" borderId="0" xfId="26" applyFont="1" applyFill="1" applyAlignment="1" applyProtection="1">
      <alignment horizontal="center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02" xfId="21"/>
    <cellStyle name="Normal_A03" xfId="22"/>
    <cellStyle name="Normal_A06" xfId="23"/>
    <cellStyle name="Normal_A10" xfId="24"/>
    <cellStyle name="Normal_A20" xfId="25"/>
    <cellStyle name="Normal_A21" xfId="26"/>
    <cellStyle name="Normal_A24" xfId="27"/>
    <cellStyle name="Normal_PDE Use Only_1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4</xdr:row>
      <xdr:rowOff>0</xdr:rowOff>
    </xdr:from>
    <xdr:to>
      <xdr:col>9</xdr:col>
      <xdr:colOff>381000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705350" y="504825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38100</xdr:colOff>
      <xdr:row>40</xdr:row>
      <xdr:rowOff>0</xdr:rowOff>
    </xdr:from>
    <xdr:to>
      <xdr:col>13</xdr:col>
      <xdr:colOff>352425</xdr:colOff>
      <xdr:row>45</xdr:row>
      <xdr:rowOff>57150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266700" y="4810125"/>
          <a:ext cx="6115050" cy="723900"/>
        </a:xfrm>
        <a:prstGeom prst="rect">
          <a:avLst/>
        </a:prstGeom>
        <a:solidFill>
          <a:srgbClr val="CCFF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38100</xdr:colOff>
      <xdr:row>75</xdr:row>
      <xdr:rowOff>0</xdr:rowOff>
    </xdr:from>
    <xdr:to>
      <xdr:col>13</xdr:col>
      <xdr:colOff>352425</xdr:colOff>
      <xdr:row>78</xdr:row>
      <xdr:rowOff>0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266700" y="9144000"/>
          <a:ext cx="6115050" cy="333375"/>
        </a:xfrm>
        <a:prstGeom prst="rect">
          <a:avLst/>
        </a:prstGeom>
        <a:solidFill>
          <a:srgbClr val="CCFF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38100</xdr:colOff>
      <xdr:row>34</xdr:row>
      <xdr:rowOff>0</xdr:rowOff>
    </xdr:from>
    <xdr:to>
      <xdr:col>13</xdr:col>
      <xdr:colOff>352425</xdr:colOff>
      <xdr:row>37</xdr:row>
      <xdr:rowOff>19050</xdr:rowOff>
    </xdr:to>
    <xdr:sp fLocksText="0">
      <xdr:nvSpPr>
        <xdr:cNvPr id="4" name="Text 3"/>
        <xdr:cNvSpPr txBox="1">
          <a:spLocks noChangeArrowheads="1"/>
        </xdr:cNvSpPr>
      </xdr:nvSpPr>
      <xdr:spPr>
        <a:xfrm>
          <a:off x="266700" y="4114800"/>
          <a:ext cx="6115050" cy="352425"/>
        </a:xfrm>
        <a:prstGeom prst="rect">
          <a:avLst/>
        </a:prstGeom>
        <a:solidFill>
          <a:srgbClr val="CCFF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9525</xdr:colOff>
      <xdr:row>67</xdr:row>
      <xdr:rowOff>0</xdr:rowOff>
    </xdr:from>
    <xdr:to>
      <xdr:col>13</xdr:col>
      <xdr:colOff>361950</xdr:colOff>
      <xdr:row>67</xdr:row>
      <xdr:rowOff>0</xdr:rowOff>
    </xdr:to>
    <xdr:sp>
      <xdr:nvSpPr>
        <xdr:cNvPr id="5" name="Rectangle 6"/>
        <xdr:cNvSpPr>
          <a:spLocks/>
        </xdr:cNvSpPr>
      </xdr:nvSpPr>
      <xdr:spPr>
        <a:xfrm>
          <a:off x="238125" y="8229600"/>
          <a:ext cx="6153150" cy="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28575</xdr:colOff>
      <xdr:row>67</xdr:row>
      <xdr:rowOff>0</xdr:rowOff>
    </xdr:from>
    <xdr:to>
      <xdr:col>13</xdr:col>
      <xdr:colOff>314325</xdr:colOff>
      <xdr:row>67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57175" y="8229600"/>
          <a:ext cx="6086475" cy="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38100</xdr:colOff>
      <xdr:row>68</xdr:row>
      <xdr:rowOff>9525</xdr:rowOff>
    </xdr:from>
    <xdr:to>
      <xdr:col>13</xdr:col>
      <xdr:colOff>352425</xdr:colOff>
      <xdr:row>70</xdr:row>
      <xdr:rowOff>66675</xdr:rowOff>
    </xdr:to>
    <xdr:sp fLocksText="0">
      <xdr:nvSpPr>
        <xdr:cNvPr id="7" name="Text 3"/>
        <xdr:cNvSpPr txBox="1">
          <a:spLocks noChangeArrowheads="1"/>
        </xdr:cNvSpPr>
      </xdr:nvSpPr>
      <xdr:spPr>
        <a:xfrm>
          <a:off x="266700" y="8296275"/>
          <a:ext cx="6115050" cy="323850"/>
        </a:xfrm>
        <a:prstGeom prst="rect">
          <a:avLst/>
        </a:prstGeom>
        <a:solidFill>
          <a:srgbClr val="CCFF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13</xdr:col>
      <xdr:colOff>352425</xdr:colOff>
      <xdr:row>62</xdr:row>
      <xdr:rowOff>57150</xdr:rowOff>
    </xdr:to>
    <xdr:sp fLocksText="0">
      <xdr:nvSpPr>
        <xdr:cNvPr id="8" name="Text 3"/>
        <xdr:cNvSpPr txBox="1">
          <a:spLocks noChangeArrowheads="1"/>
        </xdr:cNvSpPr>
      </xdr:nvSpPr>
      <xdr:spPr>
        <a:xfrm>
          <a:off x="266700" y="6953250"/>
          <a:ext cx="6115050" cy="723900"/>
        </a:xfrm>
        <a:prstGeom prst="rect">
          <a:avLst/>
        </a:prstGeom>
        <a:solidFill>
          <a:srgbClr val="CCFF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4</xdr:row>
      <xdr:rowOff>0</xdr:rowOff>
    </xdr:from>
    <xdr:to>
      <xdr:col>9</xdr:col>
      <xdr:colOff>381000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705350" y="504825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0</xdr:rowOff>
    </xdr:from>
    <xdr:to>
      <xdr:col>13</xdr:col>
      <xdr:colOff>352425</xdr:colOff>
      <xdr:row>5</xdr:row>
      <xdr:rowOff>0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266700" y="600075"/>
          <a:ext cx="6115050" cy="0"/>
        </a:xfrm>
        <a:prstGeom prst="rect">
          <a:avLst/>
        </a:prstGeom>
        <a:solidFill>
          <a:srgbClr val="CCFF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0</xdr:rowOff>
    </xdr:from>
    <xdr:to>
      <xdr:col>13</xdr:col>
      <xdr:colOff>352425</xdr:colOff>
      <xdr:row>5</xdr:row>
      <xdr:rowOff>0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266700" y="600075"/>
          <a:ext cx="6115050" cy="0"/>
        </a:xfrm>
        <a:prstGeom prst="rect">
          <a:avLst/>
        </a:prstGeom>
        <a:solidFill>
          <a:srgbClr val="CCFF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0</xdr:rowOff>
    </xdr:from>
    <xdr:to>
      <xdr:col>13</xdr:col>
      <xdr:colOff>352425</xdr:colOff>
      <xdr:row>5</xdr:row>
      <xdr:rowOff>0</xdr:rowOff>
    </xdr:to>
    <xdr:sp fLocksText="0">
      <xdr:nvSpPr>
        <xdr:cNvPr id="4" name="Text 3"/>
        <xdr:cNvSpPr txBox="1">
          <a:spLocks noChangeArrowheads="1"/>
        </xdr:cNvSpPr>
      </xdr:nvSpPr>
      <xdr:spPr>
        <a:xfrm>
          <a:off x="266700" y="600075"/>
          <a:ext cx="6115050" cy="0"/>
        </a:xfrm>
        <a:prstGeom prst="rect">
          <a:avLst/>
        </a:prstGeom>
        <a:solidFill>
          <a:srgbClr val="CCFF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19050</xdr:colOff>
      <xdr:row>37</xdr:row>
      <xdr:rowOff>0</xdr:rowOff>
    </xdr:from>
    <xdr:to>
      <xdr:col>13</xdr:col>
      <xdr:colOff>180975</xdr:colOff>
      <xdr:row>37</xdr:row>
      <xdr:rowOff>0</xdr:rowOff>
    </xdr:to>
    <xdr:sp fLocksText="0">
      <xdr:nvSpPr>
        <xdr:cNvPr id="5" name="Text 6"/>
        <xdr:cNvSpPr txBox="1">
          <a:spLocks noChangeArrowheads="1"/>
        </xdr:cNvSpPr>
      </xdr:nvSpPr>
      <xdr:spPr>
        <a:xfrm>
          <a:off x="247650" y="6467475"/>
          <a:ext cx="5962650" cy="0"/>
        </a:xfrm>
        <a:prstGeom prst="rect">
          <a:avLst/>
        </a:prstGeom>
        <a:solidFill>
          <a:srgbClr val="CCFF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0</xdr:rowOff>
    </xdr:from>
    <xdr:to>
      <xdr:col>13</xdr:col>
      <xdr:colOff>180975</xdr:colOff>
      <xdr:row>45</xdr:row>
      <xdr:rowOff>0</xdr:rowOff>
    </xdr:to>
    <xdr:sp fLocksText="0">
      <xdr:nvSpPr>
        <xdr:cNvPr id="6" name="Text 6"/>
        <xdr:cNvSpPr txBox="1">
          <a:spLocks noChangeArrowheads="1"/>
        </xdr:cNvSpPr>
      </xdr:nvSpPr>
      <xdr:spPr>
        <a:xfrm>
          <a:off x="247650" y="7686675"/>
          <a:ext cx="5962650" cy="0"/>
        </a:xfrm>
        <a:prstGeom prst="rect">
          <a:avLst/>
        </a:prstGeom>
        <a:solidFill>
          <a:srgbClr val="CCFF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19050</xdr:colOff>
      <xdr:row>54</xdr:row>
      <xdr:rowOff>0</xdr:rowOff>
    </xdr:from>
    <xdr:to>
      <xdr:col>13</xdr:col>
      <xdr:colOff>180975</xdr:colOff>
      <xdr:row>54</xdr:row>
      <xdr:rowOff>0</xdr:rowOff>
    </xdr:to>
    <xdr:sp fLocksText="0">
      <xdr:nvSpPr>
        <xdr:cNvPr id="7" name="Text 6"/>
        <xdr:cNvSpPr txBox="1">
          <a:spLocks noChangeArrowheads="1"/>
        </xdr:cNvSpPr>
      </xdr:nvSpPr>
      <xdr:spPr>
        <a:xfrm>
          <a:off x="247650" y="9058275"/>
          <a:ext cx="5962650" cy="0"/>
        </a:xfrm>
        <a:prstGeom prst="rect">
          <a:avLst/>
        </a:prstGeom>
        <a:solidFill>
          <a:srgbClr val="CCFF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47625</xdr:rowOff>
    </xdr:from>
    <xdr:to>
      <xdr:col>13</xdr:col>
      <xdr:colOff>209550</xdr:colOff>
      <xdr:row>13</xdr:row>
      <xdr:rowOff>19050</xdr:rowOff>
    </xdr:to>
    <xdr:sp fLocksText="0">
      <xdr:nvSpPr>
        <xdr:cNvPr id="8" name="Text 6"/>
        <xdr:cNvSpPr txBox="1">
          <a:spLocks noChangeArrowheads="1"/>
        </xdr:cNvSpPr>
      </xdr:nvSpPr>
      <xdr:spPr>
        <a:xfrm>
          <a:off x="247650" y="800100"/>
          <a:ext cx="5991225" cy="1285875"/>
        </a:xfrm>
        <a:prstGeom prst="rect">
          <a:avLst/>
        </a:prstGeom>
        <a:solidFill>
          <a:srgbClr val="CCFF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</xdr:col>
      <xdr:colOff>19050</xdr:colOff>
      <xdr:row>15</xdr:row>
      <xdr:rowOff>47625</xdr:rowOff>
    </xdr:from>
    <xdr:to>
      <xdr:col>13</xdr:col>
      <xdr:colOff>171450</xdr:colOff>
      <xdr:row>22</xdr:row>
      <xdr:rowOff>0</xdr:rowOff>
    </xdr:to>
    <xdr:sp fLocksText="0">
      <xdr:nvSpPr>
        <xdr:cNvPr id="9" name="Text 6"/>
        <xdr:cNvSpPr txBox="1">
          <a:spLocks noChangeArrowheads="1"/>
        </xdr:cNvSpPr>
      </xdr:nvSpPr>
      <xdr:spPr>
        <a:xfrm>
          <a:off x="247650" y="2419350"/>
          <a:ext cx="5953125" cy="1266825"/>
        </a:xfrm>
        <a:prstGeom prst="rect">
          <a:avLst/>
        </a:prstGeom>
        <a:solidFill>
          <a:srgbClr val="CCFF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19050</xdr:colOff>
      <xdr:row>24</xdr:row>
      <xdr:rowOff>47625</xdr:rowOff>
    </xdr:from>
    <xdr:to>
      <xdr:col>13</xdr:col>
      <xdr:colOff>247650</xdr:colOff>
      <xdr:row>30</xdr:row>
      <xdr:rowOff>142875</xdr:rowOff>
    </xdr:to>
    <xdr:sp fLocksText="0">
      <xdr:nvSpPr>
        <xdr:cNvPr id="10" name="Text 6"/>
        <xdr:cNvSpPr txBox="1">
          <a:spLocks noChangeArrowheads="1"/>
        </xdr:cNvSpPr>
      </xdr:nvSpPr>
      <xdr:spPr>
        <a:xfrm>
          <a:off x="247650" y="4038600"/>
          <a:ext cx="6029325" cy="1257300"/>
        </a:xfrm>
        <a:prstGeom prst="rect">
          <a:avLst/>
        </a:prstGeom>
        <a:solidFill>
          <a:srgbClr val="CCFF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19050</xdr:colOff>
      <xdr:row>33</xdr:row>
      <xdr:rowOff>47625</xdr:rowOff>
    </xdr:from>
    <xdr:to>
      <xdr:col>13</xdr:col>
      <xdr:colOff>266700</xdr:colOff>
      <xdr:row>39</xdr:row>
      <xdr:rowOff>0</xdr:rowOff>
    </xdr:to>
    <xdr:sp fLocksText="0">
      <xdr:nvSpPr>
        <xdr:cNvPr id="11" name="Text 6"/>
        <xdr:cNvSpPr txBox="1">
          <a:spLocks noChangeArrowheads="1"/>
        </xdr:cNvSpPr>
      </xdr:nvSpPr>
      <xdr:spPr>
        <a:xfrm>
          <a:off x="247650" y="5657850"/>
          <a:ext cx="6048375" cy="1114425"/>
        </a:xfrm>
        <a:prstGeom prst="rect">
          <a:avLst/>
        </a:prstGeom>
        <a:solidFill>
          <a:srgbClr val="CCFF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19050</xdr:colOff>
      <xdr:row>48</xdr:row>
      <xdr:rowOff>0</xdr:rowOff>
    </xdr:from>
    <xdr:to>
      <xdr:col>13</xdr:col>
      <xdr:colOff>180975</xdr:colOff>
      <xdr:row>48</xdr:row>
      <xdr:rowOff>0</xdr:rowOff>
    </xdr:to>
    <xdr:sp fLocksText="0">
      <xdr:nvSpPr>
        <xdr:cNvPr id="12" name="Text 6"/>
        <xdr:cNvSpPr txBox="1">
          <a:spLocks noChangeArrowheads="1"/>
        </xdr:cNvSpPr>
      </xdr:nvSpPr>
      <xdr:spPr>
        <a:xfrm>
          <a:off x="247650" y="8143875"/>
          <a:ext cx="5962650" cy="0"/>
        </a:xfrm>
        <a:prstGeom prst="rect">
          <a:avLst/>
        </a:prstGeom>
        <a:solidFill>
          <a:srgbClr val="CCFF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19050</xdr:colOff>
      <xdr:row>51</xdr:row>
      <xdr:rowOff>0</xdr:rowOff>
    </xdr:from>
    <xdr:to>
      <xdr:col>13</xdr:col>
      <xdr:colOff>180975</xdr:colOff>
      <xdr:row>51</xdr:row>
      <xdr:rowOff>0</xdr:rowOff>
    </xdr:to>
    <xdr:sp fLocksText="0">
      <xdr:nvSpPr>
        <xdr:cNvPr id="13" name="Text 6"/>
        <xdr:cNvSpPr txBox="1">
          <a:spLocks noChangeArrowheads="1"/>
        </xdr:cNvSpPr>
      </xdr:nvSpPr>
      <xdr:spPr>
        <a:xfrm>
          <a:off x="247650" y="8601075"/>
          <a:ext cx="5962650" cy="0"/>
        </a:xfrm>
        <a:prstGeom prst="rect">
          <a:avLst/>
        </a:prstGeom>
        <a:solidFill>
          <a:srgbClr val="CCFF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48</xdr:row>
      <xdr:rowOff>66675</xdr:rowOff>
    </xdr:from>
    <xdr:to>
      <xdr:col>14</xdr:col>
      <xdr:colOff>152400</xdr:colOff>
      <xdr:row>51</xdr:row>
      <xdr:rowOff>323850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8924925"/>
          <a:ext cx="6286500" cy="98107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Only kindergarten and regular classrooms 660 square feet or greater should be reported.  Although special education rooms and pre-school rooms may be eligible for capacity, these spaces should not be included in the room counts reported above.  The following spaces do not receive reimbursable capacity and therefore should </a:t>
          </a: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not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 be included in the capacities for an elementary school building:  science labs, computer rooms, art rooms, music rooms, small and large group instruction rooms, and multi-purpose rooms.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43</xdr:row>
      <xdr:rowOff>133350</xdr:rowOff>
    </xdr:from>
    <xdr:to>
      <xdr:col>14</xdr:col>
      <xdr:colOff>457200</xdr:colOff>
      <xdr:row>55</xdr:row>
      <xdr:rowOff>76200</xdr:rowOff>
    </xdr:to>
    <xdr:sp fLocksText="0">
      <xdr:nvSpPr>
        <xdr:cNvPr id="1" name="Text 3"/>
        <xdr:cNvSpPr txBox="1">
          <a:spLocks noChangeArrowheads="1"/>
        </xdr:cNvSpPr>
      </xdr:nvSpPr>
      <xdr:spPr>
        <a:xfrm>
          <a:off x="114300" y="7019925"/>
          <a:ext cx="6400800" cy="2057400"/>
        </a:xfrm>
        <a:prstGeom prst="rect">
          <a:avLst/>
        </a:prstGeom>
        <a:solidFill>
          <a:srgbClr val="CCFF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showGridLines="0" tabSelected="1" workbookViewId="0" topLeftCell="A1">
      <selection activeCell="E4" sqref="E4"/>
    </sheetView>
  </sheetViews>
  <sheetFormatPr defaultColWidth="9.140625" defaultRowHeight="12.75"/>
  <cols>
    <col min="1" max="1" width="5.7109375" style="2" customWidth="1"/>
    <col min="2" max="2" width="2.7109375" style="2" customWidth="1"/>
    <col min="3" max="3" width="5.7109375" style="2" customWidth="1"/>
    <col min="4" max="4" width="2.7109375" style="2" customWidth="1"/>
    <col min="5" max="5" width="8.7109375" style="2" customWidth="1"/>
    <col min="6" max="6" width="2.7109375" style="2" customWidth="1"/>
    <col min="7" max="7" width="5.7109375" style="2" customWidth="1"/>
    <col min="8" max="8" width="6.7109375" style="2" customWidth="1"/>
    <col min="9" max="10" width="2.7109375" style="2" customWidth="1"/>
    <col min="11" max="11" width="3.7109375" style="2" customWidth="1"/>
    <col min="12" max="12" width="4.7109375" style="2" customWidth="1"/>
    <col min="13" max="13" width="10.7109375" style="2" customWidth="1"/>
    <col min="14" max="14" width="7.7109375" style="2" customWidth="1"/>
    <col min="15" max="15" width="10.7109375" style="2" customWidth="1"/>
    <col min="16" max="16" width="6.140625" style="2" customWidth="1"/>
    <col min="17" max="17" width="3.140625" style="2" customWidth="1"/>
    <col min="18" max="18" width="7.57421875" style="2" customWidth="1"/>
    <col min="19" max="19" width="9.421875" style="2" customWidth="1"/>
    <col min="20" max="20" width="6.8515625" style="2" customWidth="1"/>
    <col min="21" max="21" width="5.421875" style="2" customWidth="1"/>
    <col min="22" max="22" width="16.00390625" style="2" customWidth="1"/>
    <col min="23" max="16384" width="9.140625" style="2" customWidth="1"/>
  </cols>
  <sheetData>
    <row r="1" spans="1:20" ht="13.5">
      <c r="A1" s="309" t="s">
        <v>0</v>
      </c>
      <c r="B1" s="309"/>
      <c r="C1" s="309"/>
      <c r="D1" s="309"/>
      <c r="E1" s="309"/>
      <c r="F1" s="309"/>
      <c r="G1" s="309"/>
      <c r="H1" s="309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1"/>
      <c r="T1" s="6" t="s">
        <v>615</v>
      </c>
    </row>
    <row r="2" spans="1:20" ht="13.5">
      <c r="A2" s="275"/>
      <c r="B2" s="311"/>
      <c r="C2" s="311"/>
      <c r="D2" s="275"/>
      <c r="E2" s="275"/>
      <c r="F2" s="312"/>
      <c r="G2" s="309" t="s">
        <v>1</v>
      </c>
      <c r="H2" s="309"/>
      <c r="I2" s="310"/>
      <c r="J2" s="309"/>
      <c r="K2" s="309"/>
      <c r="L2" s="309"/>
      <c r="M2" s="309"/>
      <c r="N2" s="310"/>
      <c r="P2" s="323" t="s">
        <v>2</v>
      </c>
      <c r="Q2" s="314"/>
      <c r="R2" s="315"/>
      <c r="S2" s="1"/>
      <c r="T2" s="137" t="s">
        <v>616</v>
      </c>
    </row>
    <row r="3" spans="1:20" ht="9.75" customHeight="1">
      <c r="A3" s="164"/>
      <c r="B3" s="316"/>
      <c r="C3" s="316"/>
      <c r="D3" s="275"/>
      <c r="E3" s="275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317" t="s">
        <v>3</v>
      </c>
      <c r="R3" s="310"/>
      <c r="T3" s="164"/>
    </row>
    <row r="4" spans="1:22" ht="13.5">
      <c r="A4" s="164" t="s">
        <v>558</v>
      </c>
      <c r="B4" s="164"/>
      <c r="C4" s="319"/>
      <c r="D4" s="319"/>
      <c r="E4" s="209"/>
      <c r="F4" s="8"/>
      <c r="G4" s="8"/>
      <c r="H4" s="8"/>
      <c r="I4" s="8"/>
      <c r="J4" s="8"/>
      <c r="K4" s="8"/>
      <c r="L4" s="8"/>
      <c r="M4" s="8"/>
      <c r="N4" s="135" t="s">
        <v>4</v>
      </c>
      <c r="O4" s="209"/>
      <c r="P4" s="8"/>
      <c r="Q4" s="8"/>
      <c r="R4" s="8"/>
      <c r="S4" s="7"/>
      <c r="U4" s="7"/>
      <c r="V4" s="1305"/>
    </row>
    <row r="5" spans="1:22" ht="13.5">
      <c r="A5" s="164" t="s">
        <v>5</v>
      </c>
      <c r="B5" s="164"/>
      <c r="C5" s="319"/>
      <c r="D5" s="319"/>
      <c r="E5" s="209"/>
      <c r="F5" s="8"/>
      <c r="G5" s="8"/>
      <c r="H5" s="8"/>
      <c r="I5" s="8"/>
      <c r="J5" s="8"/>
      <c r="K5" s="8"/>
      <c r="L5" s="8"/>
      <c r="M5" s="8"/>
      <c r="N5" s="8"/>
      <c r="O5" s="23" t="s">
        <v>6</v>
      </c>
      <c r="P5" s="210"/>
      <c r="Q5" s="1248" t="s">
        <v>7</v>
      </c>
      <c r="R5" s="210"/>
      <c r="T5" s="7"/>
      <c r="U5" s="7"/>
      <c r="V5" s="7"/>
    </row>
    <row r="6" spans="1:4" ht="3" customHeight="1">
      <c r="A6" s="164"/>
      <c r="B6" s="164"/>
      <c r="C6" s="164"/>
      <c r="D6" s="164"/>
    </row>
    <row r="7" spans="1:18" ht="11.25" customHeight="1">
      <c r="A7" s="318" t="s">
        <v>8</v>
      </c>
      <c r="B7" s="318"/>
      <c r="C7" s="318" t="s">
        <v>9</v>
      </c>
      <c r="D7" s="318"/>
      <c r="E7" s="318" t="s">
        <v>10</v>
      </c>
      <c r="F7" s="320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</row>
    <row r="8" spans="1:18" ht="12" customHeight="1">
      <c r="A8" s="211"/>
      <c r="C8" s="211"/>
      <c r="D8" s="319"/>
      <c r="E8" s="321" t="s">
        <v>465</v>
      </c>
      <c r="F8" s="164" t="s">
        <v>561</v>
      </c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</row>
    <row r="9" spans="1:18" ht="12" customHeight="1">
      <c r="A9" s="211"/>
      <c r="C9" s="211"/>
      <c r="D9" s="319"/>
      <c r="E9" s="321" t="s">
        <v>13</v>
      </c>
      <c r="F9" s="164" t="s">
        <v>14</v>
      </c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</row>
    <row r="10" spans="4:18" ht="12" customHeight="1">
      <c r="D10" s="319"/>
      <c r="E10" s="321" t="s">
        <v>15</v>
      </c>
      <c r="F10" s="164" t="s">
        <v>538</v>
      </c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</row>
    <row r="11" spans="4:18" ht="12" customHeight="1">
      <c r="D11" s="164"/>
      <c r="E11" s="321" t="s">
        <v>16</v>
      </c>
      <c r="F11" s="164" t="s">
        <v>538</v>
      </c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</row>
    <row r="12" spans="1:18" ht="12" customHeight="1">
      <c r="A12" s="211"/>
      <c r="D12" s="164"/>
      <c r="E12" s="321" t="s">
        <v>17</v>
      </c>
      <c r="F12" s="164" t="s">
        <v>18</v>
      </c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</row>
    <row r="13" spans="1:18" ht="12" customHeight="1">
      <c r="A13" s="211"/>
      <c r="D13" s="164"/>
      <c r="E13" s="321" t="s">
        <v>19</v>
      </c>
      <c r="F13" s="164" t="s">
        <v>20</v>
      </c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</row>
    <row r="14" spans="1:18" ht="12" customHeight="1">
      <c r="A14" s="211"/>
      <c r="D14" s="164"/>
      <c r="E14" s="321" t="s">
        <v>21</v>
      </c>
      <c r="F14" s="164" t="s">
        <v>22</v>
      </c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</row>
    <row r="15" spans="1:18" ht="12" customHeight="1">
      <c r="A15" s="211"/>
      <c r="C15" s="211"/>
      <c r="D15" s="164"/>
      <c r="E15" s="321" t="s">
        <v>23</v>
      </c>
      <c r="F15" s="164" t="s">
        <v>24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</row>
    <row r="16" spans="1:18" ht="12" customHeight="1">
      <c r="A16" s="272"/>
      <c r="D16" s="164"/>
      <c r="E16" s="321"/>
      <c r="F16" s="164" t="s">
        <v>25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</row>
    <row r="17" spans="1:18" ht="12" customHeight="1">
      <c r="A17" s="272"/>
      <c r="D17" s="164"/>
      <c r="E17" s="321"/>
      <c r="F17" s="164" t="s">
        <v>26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</row>
    <row r="18" spans="1:18" ht="12" customHeight="1">
      <c r="A18" s="211"/>
      <c r="D18" s="164"/>
      <c r="E18" s="321"/>
      <c r="F18" s="521" t="s">
        <v>540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</row>
    <row r="19" spans="4:18" ht="12" customHeight="1">
      <c r="D19" s="319"/>
      <c r="E19" s="321"/>
      <c r="F19" s="521" t="s">
        <v>541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</row>
    <row r="20" spans="1:18" ht="12" customHeight="1">
      <c r="A20" s="211"/>
      <c r="D20" s="164"/>
      <c r="E20" s="321" t="s">
        <v>27</v>
      </c>
      <c r="F20" s="164" t="s">
        <v>28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</row>
    <row r="21" spans="1:18" ht="12" customHeight="1">
      <c r="A21" s="211"/>
      <c r="D21" s="164"/>
      <c r="E21" s="321" t="s">
        <v>29</v>
      </c>
      <c r="F21" s="164" t="s">
        <v>30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</row>
    <row r="22" spans="1:18" ht="12" customHeight="1">
      <c r="A22" s="211"/>
      <c r="D22" s="164"/>
      <c r="E22" s="321" t="s">
        <v>31</v>
      </c>
      <c r="F22" s="164" t="s">
        <v>32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</row>
    <row r="23" spans="1:18" ht="12" customHeight="1">
      <c r="A23" s="211"/>
      <c r="C23" s="211"/>
      <c r="D23" s="319"/>
      <c r="E23" s="321" t="s">
        <v>33</v>
      </c>
      <c r="F23" s="313" t="s">
        <v>34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</row>
    <row r="24" spans="1:18" ht="12" customHeight="1">
      <c r="A24" s="211"/>
      <c r="D24" s="164"/>
      <c r="E24" s="321" t="s">
        <v>35</v>
      </c>
      <c r="F24" s="164" t="s">
        <v>36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</row>
    <row r="25" spans="1:18" ht="12" customHeight="1">
      <c r="A25" s="211"/>
      <c r="C25" s="211"/>
      <c r="D25" s="319"/>
      <c r="E25" s="321" t="s">
        <v>37</v>
      </c>
      <c r="F25" s="164" t="s">
        <v>38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</row>
    <row r="26" spans="1:18" ht="12" customHeight="1">
      <c r="A26" s="211"/>
      <c r="C26" s="211"/>
      <c r="D26" s="319"/>
      <c r="E26" s="321" t="s">
        <v>39</v>
      </c>
      <c r="F26" s="164" t="s">
        <v>40</v>
      </c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</row>
    <row r="27" spans="1:18" ht="12" customHeight="1">
      <c r="A27" s="11"/>
      <c r="C27" s="12"/>
      <c r="D27" s="164"/>
      <c r="E27" s="321"/>
      <c r="F27" s="164" t="s">
        <v>41</v>
      </c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</row>
    <row r="28" spans="1:18" ht="12" customHeight="1">
      <c r="A28" s="211"/>
      <c r="D28" s="164"/>
      <c r="E28" s="321" t="s">
        <v>42</v>
      </c>
      <c r="F28" s="164" t="s">
        <v>43</v>
      </c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</row>
    <row r="29" spans="1:18" ht="12" customHeight="1">
      <c r="A29" s="211"/>
      <c r="C29" s="211"/>
      <c r="D29" s="319"/>
      <c r="E29" s="321" t="s">
        <v>44</v>
      </c>
      <c r="F29" s="164" t="s">
        <v>45</v>
      </c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</row>
    <row r="30" spans="1:18" ht="12" customHeight="1">
      <c r="A30" s="211"/>
      <c r="C30" s="211"/>
      <c r="D30" s="319"/>
      <c r="E30" s="321" t="s">
        <v>559</v>
      </c>
      <c r="F30" s="164" t="s">
        <v>560</v>
      </c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</row>
    <row r="31" spans="1:18" ht="12" customHeight="1">
      <c r="A31" s="211"/>
      <c r="C31" s="211"/>
      <c r="D31" s="319"/>
      <c r="E31" s="164"/>
      <c r="F31" s="164" t="s">
        <v>46</v>
      </c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</row>
    <row r="32" spans="1:18" ht="12" customHeight="1">
      <c r="A32" s="211"/>
      <c r="C32" s="211"/>
      <c r="D32" s="319"/>
      <c r="E32" s="164"/>
      <c r="F32" s="164" t="s">
        <v>47</v>
      </c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</row>
    <row r="33" spans="1:18" ht="12" customHeight="1">
      <c r="A33" s="211"/>
      <c r="C33" s="211"/>
      <c r="D33" s="319"/>
      <c r="E33" s="164"/>
      <c r="F33" s="164" t="s">
        <v>504</v>
      </c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</row>
    <row r="34" spans="1:18" ht="12" customHeight="1">
      <c r="A34" s="11"/>
      <c r="C34" s="12"/>
      <c r="D34" s="164"/>
      <c r="E34" s="321"/>
      <c r="F34" s="164" t="s">
        <v>502</v>
      </c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</row>
    <row r="35" spans="1:18" ht="12" customHeight="1">
      <c r="A35" s="11"/>
      <c r="C35" s="12"/>
      <c r="D35" s="164"/>
      <c r="E35" s="321"/>
      <c r="F35" s="164" t="s">
        <v>503</v>
      </c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</row>
    <row r="36" spans="1:18" ht="12" customHeight="1">
      <c r="A36" s="211"/>
      <c r="C36" s="211"/>
      <c r="D36" s="319"/>
      <c r="E36" s="164"/>
      <c r="F36" s="164" t="s">
        <v>48</v>
      </c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</row>
    <row r="37" spans="1:18" ht="12" customHeight="1">
      <c r="A37" s="164"/>
      <c r="B37" s="164"/>
      <c r="C37" s="211"/>
      <c r="D37" s="319"/>
      <c r="E37" s="164"/>
      <c r="F37" s="164" t="s">
        <v>49</v>
      </c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</row>
    <row r="38" spans="1:18" ht="12" customHeight="1">
      <c r="A38" s="164"/>
      <c r="B38" s="164"/>
      <c r="C38" s="211"/>
      <c r="D38" s="319"/>
      <c r="E38" s="164"/>
      <c r="F38" s="164" t="s">
        <v>732</v>
      </c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</row>
    <row r="39" spans="1:18" ht="12" customHeight="1">
      <c r="A39" s="164"/>
      <c r="B39" s="164"/>
      <c r="C39" s="152"/>
      <c r="D39" s="319"/>
      <c r="E39" s="164"/>
      <c r="F39" s="164" t="s">
        <v>329</v>
      </c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</row>
    <row r="40" spans="1:18" ht="4.5" customHeight="1">
      <c r="A40" s="164"/>
      <c r="B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</row>
    <row r="41" spans="1:18" ht="12" customHeight="1">
      <c r="A41" s="164" t="s">
        <v>50</v>
      </c>
      <c r="B41" s="164"/>
      <c r="H41" s="7"/>
      <c r="I41" s="7"/>
      <c r="J41" s="7"/>
      <c r="K41" s="7"/>
      <c r="L41" s="144"/>
      <c r="M41" s="8"/>
      <c r="N41" s="8"/>
      <c r="O41" s="8"/>
      <c r="P41" s="8"/>
      <c r="Q41" s="8"/>
      <c r="R41" s="8"/>
    </row>
    <row r="42" spans="1:2" ht="14.25" customHeight="1">
      <c r="A42" s="164" t="s">
        <v>51</v>
      </c>
      <c r="B42" s="164"/>
    </row>
    <row r="43" ht="3" customHeight="1">
      <c r="A43" s="6"/>
    </row>
    <row r="44" spans="1:18" ht="12" customHeight="1">
      <c r="A44" s="6"/>
      <c r="B44" s="153"/>
      <c r="C44" s="24"/>
      <c r="D44" s="204"/>
      <c r="E44" s="8"/>
      <c r="F44" s="8"/>
      <c r="G44" s="8"/>
      <c r="H44" s="8"/>
      <c r="I44" s="8"/>
      <c r="J44" s="8"/>
      <c r="K44" s="8"/>
      <c r="L44" s="91"/>
      <c r="M44" s="146"/>
      <c r="N44" s="22"/>
      <c r="O44" s="91"/>
      <c r="P44" s="146"/>
      <c r="Q44" s="22"/>
      <c r="R44" s="22"/>
    </row>
    <row r="45" spans="1:18" ht="12" customHeight="1">
      <c r="A45" s="164"/>
      <c r="B45" s="317" t="s">
        <v>52</v>
      </c>
      <c r="C45" s="310"/>
      <c r="D45" s="322"/>
      <c r="E45" s="310"/>
      <c r="F45" s="310"/>
      <c r="G45" s="310"/>
      <c r="H45" s="310"/>
      <c r="I45" s="310"/>
      <c r="J45" s="317"/>
      <c r="K45" s="317"/>
      <c r="L45" s="313"/>
      <c r="M45" s="317" t="s">
        <v>53</v>
      </c>
      <c r="N45" s="310"/>
      <c r="O45" s="313"/>
      <c r="P45" s="317" t="s">
        <v>54</v>
      </c>
      <c r="Q45" s="310"/>
      <c r="R45" s="310"/>
    </row>
    <row r="46" spans="1:18" ht="12" customHeight="1">
      <c r="A46" s="164" t="s">
        <v>505</v>
      </c>
      <c r="I46" s="7"/>
      <c r="J46" s="153"/>
      <c r="K46" s="15"/>
      <c r="L46" s="16"/>
      <c r="M46" s="16"/>
      <c r="N46" s="15"/>
      <c r="O46" s="17"/>
      <c r="P46" s="17"/>
      <c r="Q46" s="16"/>
      <c r="R46" s="16"/>
    </row>
    <row r="47" ht="3" customHeight="1">
      <c r="A47" s="6"/>
    </row>
    <row r="48" spans="1:18" ht="12" customHeight="1">
      <c r="A48" s="164" t="s">
        <v>55</v>
      </c>
      <c r="I48" s="7"/>
      <c r="J48" s="153"/>
      <c r="K48" s="15"/>
      <c r="L48" s="16"/>
      <c r="M48" s="16"/>
      <c r="N48" s="15"/>
      <c r="O48" s="17"/>
      <c r="P48" s="17"/>
      <c r="Q48" s="16"/>
      <c r="R48" s="16"/>
    </row>
    <row r="49" spans="1:18" ht="12" customHeight="1">
      <c r="A49" s="13"/>
      <c r="K49" s="4"/>
      <c r="L49" s="5"/>
      <c r="M49" s="5"/>
      <c r="N49" s="4"/>
      <c r="O49" s="14"/>
      <c r="P49" s="14"/>
      <c r="Q49" s="5"/>
      <c r="R49" s="5"/>
    </row>
    <row r="50" ht="12" customHeight="1">
      <c r="A50" s="6" t="s">
        <v>572</v>
      </c>
    </row>
    <row r="51" ht="3" customHeight="1">
      <c r="A51" s="6"/>
    </row>
    <row r="52" spans="1:18" ht="12" customHeight="1">
      <c r="A52" s="6"/>
      <c r="B52" s="153"/>
      <c r="C52" s="24"/>
      <c r="D52" s="204"/>
      <c r="E52" s="8"/>
      <c r="F52" s="8"/>
      <c r="G52" s="8"/>
      <c r="H52" s="8"/>
      <c r="I52" s="8"/>
      <c r="J52" s="8"/>
      <c r="K52" s="8"/>
      <c r="L52" s="91"/>
      <c r="M52" s="146"/>
      <c r="N52" s="22"/>
      <c r="O52" s="91"/>
      <c r="P52" s="146"/>
      <c r="Q52" s="22"/>
      <c r="R52" s="22"/>
    </row>
    <row r="53" spans="1:18" ht="12" customHeight="1">
      <c r="A53" s="164"/>
      <c r="B53" s="317" t="s">
        <v>577</v>
      </c>
      <c r="C53" s="310"/>
      <c r="D53" s="322"/>
      <c r="E53" s="310"/>
      <c r="F53" s="310"/>
      <c r="G53" s="310"/>
      <c r="H53" s="310"/>
      <c r="I53" s="310"/>
      <c r="J53" s="317"/>
      <c r="K53" s="317"/>
      <c r="L53" s="313"/>
      <c r="M53" s="317" t="s">
        <v>53</v>
      </c>
      <c r="N53" s="310"/>
      <c r="O53" s="313"/>
      <c r="P53" s="317" t="s">
        <v>54</v>
      </c>
      <c r="Q53" s="310"/>
      <c r="R53" s="310"/>
    </row>
    <row r="54" ht="12" customHeight="1">
      <c r="A54" s="6" t="s">
        <v>576</v>
      </c>
    </row>
    <row r="55" spans="1:18" ht="12" customHeight="1">
      <c r="A55" s="164" t="s">
        <v>56</v>
      </c>
      <c r="D55" s="144"/>
      <c r="E55" s="8"/>
      <c r="F55" s="8"/>
      <c r="G55" s="8"/>
      <c r="H55" s="8"/>
      <c r="I55" s="8"/>
      <c r="J55" s="8"/>
      <c r="K55" s="8"/>
      <c r="L55" s="9"/>
      <c r="M55" s="144"/>
      <c r="N55" s="8"/>
      <c r="O55" s="8"/>
      <c r="P55" s="8"/>
      <c r="Q55" s="8"/>
      <c r="R55" s="18"/>
    </row>
    <row r="56" spans="1:18" ht="12" customHeight="1">
      <c r="A56" s="164"/>
      <c r="B56" s="164"/>
      <c r="C56" s="164"/>
      <c r="D56" s="317" t="s">
        <v>57</v>
      </c>
      <c r="E56" s="310"/>
      <c r="F56" s="310"/>
      <c r="G56" s="317"/>
      <c r="H56" s="310"/>
      <c r="I56" s="310"/>
      <c r="J56" s="164"/>
      <c r="K56" s="164"/>
      <c r="L56" s="316"/>
      <c r="M56" s="317" t="s">
        <v>57</v>
      </c>
      <c r="N56" s="317"/>
      <c r="O56" s="317"/>
      <c r="P56" s="310"/>
      <c r="Q56" s="317"/>
      <c r="R56" s="310"/>
    </row>
    <row r="57" spans="1:18" ht="12" customHeight="1">
      <c r="A57" s="164" t="s">
        <v>573</v>
      </c>
      <c r="I57" s="7"/>
      <c r="M57" s="153"/>
      <c r="N57" s="15"/>
      <c r="O57" s="16"/>
      <c r="P57" s="17"/>
      <c r="Q57" s="16"/>
      <c r="R57" s="16"/>
    </row>
    <row r="58" spans="1:18" ht="12" customHeight="1">
      <c r="A58" s="13"/>
      <c r="K58" s="4"/>
      <c r="L58" s="5"/>
      <c r="M58" s="5"/>
      <c r="N58" s="4"/>
      <c r="O58" s="14"/>
      <c r="P58" s="14"/>
      <c r="Q58" s="5"/>
      <c r="R58" s="5"/>
    </row>
    <row r="59" ht="12" customHeight="1">
      <c r="A59" s="6" t="s">
        <v>58</v>
      </c>
    </row>
    <row r="60" ht="12" customHeight="1">
      <c r="A60" s="6" t="s">
        <v>59</v>
      </c>
    </row>
    <row r="61" ht="12" customHeight="1">
      <c r="A61" s="6" t="s">
        <v>574</v>
      </c>
    </row>
    <row r="62" ht="12" customHeight="1">
      <c r="A62" s="6" t="s">
        <v>60</v>
      </c>
    </row>
    <row r="63" spans="1:18" ht="5.25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</row>
    <row r="64" spans="1:18" ht="12" customHeight="1">
      <c r="A64" s="313"/>
      <c r="B64" s="313"/>
      <c r="C64" s="313"/>
      <c r="D64" s="313"/>
      <c r="F64" s="313"/>
      <c r="G64" s="313"/>
      <c r="H64" s="323" t="s">
        <v>61</v>
      </c>
      <c r="I64" s="147"/>
      <c r="J64" s="20"/>
      <c r="K64" s="20"/>
      <c r="L64" s="20"/>
      <c r="M64" s="202"/>
      <c r="N64" s="202"/>
      <c r="O64" s="19"/>
      <c r="P64" s="19"/>
      <c r="Q64" s="19"/>
      <c r="R64" s="19"/>
    </row>
    <row r="65" spans="1:18" ht="4.5" customHeight="1">
      <c r="A65" s="313"/>
      <c r="B65" s="313"/>
      <c r="C65" s="313"/>
      <c r="D65" s="313"/>
      <c r="E65" s="313"/>
      <c r="F65" s="313"/>
      <c r="G65" s="313"/>
      <c r="H65" s="313"/>
      <c r="I65" s="21"/>
      <c r="J65" s="21"/>
      <c r="K65" s="21"/>
      <c r="L65" s="21"/>
      <c r="M65" s="21"/>
      <c r="N65" s="21"/>
      <c r="O65" s="19"/>
      <c r="P65" s="19"/>
      <c r="Q65" s="19"/>
      <c r="R65" s="19"/>
    </row>
    <row r="66" spans="3:17" ht="12" customHeight="1">
      <c r="C66" s="6" t="s">
        <v>62</v>
      </c>
      <c r="D66" s="10"/>
      <c r="E66" s="23" t="s">
        <v>63</v>
      </c>
      <c r="F66" s="146"/>
      <c r="G66" s="22"/>
      <c r="H66" s="23" t="s">
        <v>64</v>
      </c>
      <c r="I66" s="146"/>
      <c r="J66" s="22"/>
      <c r="K66" s="22"/>
      <c r="L66" s="6"/>
      <c r="M66" s="23" t="s">
        <v>65</v>
      </c>
      <c r="N66" s="145"/>
      <c r="O66" s="23" t="s">
        <v>66</v>
      </c>
      <c r="P66" s="146"/>
      <c r="Q66" s="22"/>
    </row>
    <row r="67" spans="2:18" ht="15.75" customHeight="1">
      <c r="B67" s="24"/>
      <c r="C67" s="24"/>
      <c r="D67" s="24"/>
      <c r="E67" s="24"/>
      <c r="F67" s="24"/>
      <c r="G67" s="24"/>
      <c r="H67" s="24"/>
      <c r="J67" s="146"/>
      <c r="K67" s="22"/>
      <c r="L67" s="22"/>
      <c r="M67" s="22"/>
      <c r="N67" s="22"/>
      <c r="O67" s="22"/>
      <c r="P67" s="22"/>
      <c r="Q67" s="22"/>
      <c r="R67" s="22"/>
    </row>
    <row r="68" spans="1:18" ht="9.75" customHeight="1">
      <c r="A68" s="164"/>
      <c r="B68" s="317" t="s">
        <v>67</v>
      </c>
      <c r="C68" s="310"/>
      <c r="D68" s="310"/>
      <c r="E68" s="317"/>
      <c r="F68" s="310"/>
      <c r="G68" s="310"/>
      <c r="H68" s="310"/>
      <c r="I68" s="164"/>
      <c r="J68" s="317" t="s">
        <v>68</v>
      </c>
      <c r="K68" s="310"/>
      <c r="L68" s="310"/>
      <c r="M68" s="310"/>
      <c r="N68" s="317"/>
      <c r="O68" s="317"/>
      <c r="P68" s="317"/>
      <c r="Q68" s="310"/>
      <c r="R68" s="310"/>
    </row>
    <row r="69" spans="2:18" ht="13.5" customHeight="1">
      <c r="B69" s="144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7"/>
      <c r="Q69" s="147"/>
      <c r="R69" s="22"/>
    </row>
    <row r="70" spans="1:18" ht="10.5" customHeight="1">
      <c r="A70" s="164"/>
      <c r="B70" s="317" t="s">
        <v>575</v>
      </c>
      <c r="C70" s="310"/>
      <c r="D70" s="310"/>
      <c r="E70" s="310"/>
      <c r="F70" s="310"/>
      <c r="G70" s="310"/>
      <c r="H70" s="317"/>
      <c r="I70" s="317"/>
      <c r="J70" s="310"/>
      <c r="K70" s="310"/>
      <c r="L70" s="310"/>
      <c r="M70" s="310"/>
      <c r="N70" s="310"/>
      <c r="O70" s="310"/>
      <c r="P70" s="164"/>
      <c r="Q70" s="317" t="s">
        <v>69</v>
      </c>
      <c r="R70" s="317"/>
    </row>
    <row r="71" spans="1:18" ht="15.75" customHeight="1">
      <c r="A71" s="6" t="str">
        <f>Rev_Date</f>
        <v>REVISED JULY 1, 2010</v>
      </c>
      <c r="B71" s="6"/>
      <c r="C71" s="6"/>
      <c r="D71" s="6"/>
      <c r="E71" s="6"/>
      <c r="F71" s="6"/>
      <c r="G71" s="25" t="str">
        <f>Exp_Date</f>
        <v>FORM EXPIRES 6-30-12</v>
      </c>
      <c r="H71" s="25"/>
      <c r="I71" s="25"/>
      <c r="J71" s="25"/>
      <c r="K71" s="25"/>
      <c r="L71" s="25"/>
      <c r="M71" s="25"/>
      <c r="N71" s="25"/>
      <c r="O71" s="25"/>
      <c r="P71" s="6"/>
      <c r="Q71" s="6"/>
      <c r="R71" s="23" t="s">
        <v>70</v>
      </c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2"/>
  <sheetViews>
    <sheetView showGridLines="0" showZeros="0" zoomScale="112" zoomScaleNormal="112" workbookViewId="0" topLeftCell="A1">
      <selection activeCell="G9" sqref="G9"/>
    </sheetView>
  </sheetViews>
  <sheetFormatPr defaultColWidth="9.140625" defaultRowHeight="12.75"/>
  <cols>
    <col min="1" max="1" width="6.7109375" style="164" customWidth="1"/>
    <col min="2" max="2" width="2.7109375" style="164" customWidth="1"/>
    <col min="3" max="3" width="6.7109375" style="164" customWidth="1"/>
    <col min="4" max="4" width="4.7109375" style="164" customWidth="1"/>
    <col min="5" max="5" width="1.7109375" style="164" customWidth="1"/>
    <col min="6" max="6" width="4.7109375" style="164" customWidth="1"/>
    <col min="7" max="7" width="6.7109375" style="164" customWidth="1"/>
    <col min="8" max="8" width="6.140625" style="164" customWidth="1"/>
    <col min="9" max="9" width="7.7109375" style="164" customWidth="1"/>
    <col min="10" max="10" width="5.7109375" style="164" customWidth="1"/>
    <col min="11" max="11" width="6.7109375" style="164" customWidth="1"/>
    <col min="12" max="12" width="6.140625" style="164" customWidth="1"/>
    <col min="13" max="13" width="7.7109375" style="164" customWidth="1"/>
    <col min="14" max="14" width="5.7109375" style="164" customWidth="1"/>
    <col min="15" max="15" width="5.28125" style="164" customWidth="1"/>
    <col min="16" max="16" width="2.7109375" style="164" customWidth="1"/>
    <col min="17" max="21" width="1.7109375" style="164" customWidth="1"/>
    <col min="22" max="22" width="4.140625" style="164" customWidth="1"/>
    <col min="23" max="26" width="9.140625" style="164" customWidth="1"/>
    <col min="27" max="27" width="8.28125" style="164" customWidth="1"/>
    <col min="28" max="28" width="0" style="164" hidden="1" customWidth="1"/>
    <col min="29" max="29" width="2.421875" style="164" hidden="1" customWidth="1"/>
    <col min="30" max="16384" width="9.140625" style="164" customWidth="1"/>
  </cols>
  <sheetData>
    <row r="1" spans="1:21" ht="18.75" customHeight="1">
      <c r="A1" s="554" t="s">
        <v>268</v>
      </c>
      <c r="B1" s="346"/>
      <c r="C1" s="346"/>
      <c r="D1" s="346"/>
      <c r="E1" s="346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8"/>
    </row>
    <row r="2" spans="1:21" ht="8.25" customHeight="1">
      <c r="A2" s="327" t="s">
        <v>562</v>
      </c>
      <c r="B2" s="328"/>
      <c r="C2" s="328"/>
      <c r="D2" s="328"/>
      <c r="E2" s="328"/>
      <c r="H2" s="327" t="s">
        <v>71</v>
      </c>
      <c r="K2" s="328"/>
      <c r="L2" s="328"/>
      <c r="M2" s="328"/>
      <c r="N2" s="328"/>
      <c r="O2" s="327" t="s">
        <v>72</v>
      </c>
      <c r="P2" s="328"/>
      <c r="U2" s="329"/>
    </row>
    <row r="3" spans="1:21" s="350" customFormat="1" ht="12.75">
      <c r="A3" s="349">
        <f>'A01'!$E$4</f>
        <v>0</v>
      </c>
      <c r="B3" s="351"/>
      <c r="C3" s="351"/>
      <c r="D3" s="351"/>
      <c r="E3" s="351"/>
      <c r="H3" s="349">
        <f>'A01'!$E$5</f>
        <v>0</v>
      </c>
      <c r="K3" s="351"/>
      <c r="L3" s="351"/>
      <c r="M3" s="351"/>
      <c r="N3" s="351"/>
      <c r="O3" s="349"/>
      <c r="P3" s="509">
        <f>'A01'!$P$5</f>
        <v>0</v>
      </c>
      <c r="Q3" s="509"/>
      <c r="R3" s="353" t="s">
        <v>7</v>
      </c>
      <c r="S3" s="597">
        <f>'A01'!$R$5</f>
        <v>0</v>
      </c>
      <c r="T3" s="509"/>
      <c r="U3" s="356"/>
    </row>
    <row r="4" spans="1:21" ht="5.25" customHeight="1" thickBot="1">
      <c r="A4" s="150"/>
      <c r="B4" s="409"/>
      <c r="C4" s="409"/>
      <c r="D4" s="409"/>
      <c r="E4" s="409"/>
      <c r="F4" s="409"/>
      <c r="G4" s="409"/>
      <c r="H4" s="150"/>
      <c r="I4" s="409"/>
      <c r="J4" s="409"/>
      <c r="K4" s="409"/>
      <c r="L4" s="409"/>
      <c r="M4" s="409"/>
      <c r="N4" s="409"/>
      <c r="O4" s="150"/>
      <c r="P4" s="409"/>
      <c r="Q4" s="409"/>
      <c r="R4" s="409"/>
      <c r="S4" s="409"/>
      <c r="T4" s="409"/>
      <c r="U4" s="408"/>
    </row>
    <row r="5" spans="1:21" ht="15.75" customHeight="1" thickTop="1">
      <c r="A5" s="335"/>
      <c r="B5" s="319"/>
      <c r="C5" s="319"/>
      <c r="D5" s="319"/>
      <c r="E5" s="319"/>
      <c r="F5" s="319"/>
      <c r="G5" s="446" t="s">
        <v>256</v>
      </c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34"/>
    </row>
    <row r="6" spans="1:40" ht="15.75" customHeight="1">
      <c r="A6" s="338"/>
      <c r="B6" s="331"/>
      <c r="C6" s="331"/>
      <c r="D6" s="331"/>
      <c r="E6" s="331"/>
      <c r="F6" s="331"/>
      <c r="G6" s="577" t="s">
        <v>123</v>
      </c>
      <c r="H6" s="310"/>
      <c r="I6" s="578"/>
      <c r="J6" s="366"/>
      <c r="K6" s="579" t="s">
        <v>122</v>
      </c>
      <c r="L6" s="580"/>
      <c r="M6" s="580"/>
      <c r="N6" s="314"/>
      <c r="O6" s="581" t="s">
        <v>124</v>
      </c>
      <c r="P6" s="314"/>
      <c r="Q6" s="314"/>
      <c r="R6" s="314"/>
      <c r="S6" s="314"/>
      <c r="T6" s="314"/>
      <c r="U6" s="334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</row>
    <row r="7" spans="1:40" ht="15.75" customHeight="1">
      <c r="A7" s="582" t="s">
        <v>170</v>
      </c>
      <c r="B7" s="583"/>
      <c r="C7" s="583"/>
      <c r="D7" s="583"/>
      <c r="E7" s="583"/>
      <c r="F7" s="658" t="s">
        <v>171</v>
      </c>
      <c r="G7" s="585" t="s">
        <v>172</v>
      </c>
      <c r="H7" s="586" t="s">
        <v>173</v>
      </c>
      <c r="I7" s="586" t="s">
        <v>174</v>
      </c>
      <c r="J7" s="587" t="s">
        <v>175</v>
      </c>
      <c r="K7" s="588" t="s">
        <v>205</v>
      </c>
      <c r="L7" s="584" t="s">
        <v>206</v>
      </c>
      <c r="M7" s="582" t="s">
        <v>207</v>
      </c>
      <c r="N7" s="584" t="s">
        <v>208</v>
      </c>
      <c r="O7" s="589" t="s">
        <v>209</v>
      </c>
      <c r="P7" s="583"/>
      <c r="Q7" s="582" t="s">
        <v>257</v>
      </c>
      <c r="R7" s="583"/>
      <c r="S7" s="583"/>
      <c r="T7" s="583"/>
      <c r="U7" s="590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</row>
    <row r="8" spans="1:40" ht="36" customHeight="1" thickBot="1">
      <c r="A8" s="405" t="s">
        <v>176</v>
      </c>
      <c r="B8" s="591"/>
      <c r="C8" s="591"/>
      <c r="D8" s="591"/>
      <c r="E8" s="591"/>
      <c r="F8" s="358" t="s">
        <v>672</v>
      </c>
      <c r="G8" s="363" t="s">
        <v>258</v>
      </c>
      <c r="H8" s="358" t="s">
        <v>259</v>
      </c>
      <c r="I8" s="358" t="s">
        <v>260</v>
      </c>
      <c r="J8" s="369" t="s">
        <v>673</v>
      </c>
      <c r="K8" s="593" t="s">
        <v>258</v>
      </c>
      <c r="L8" s="358" t="s">
        <v>259</v>
      </c>
      <c r="M8" s="358" t="s">
        <v>260</v>
      </c>
      <c r="N8" s="358" t="s">
        <v>674</v>
      </c>
      <c r="O8" s="594" t="s">
        <v>260</v>
      </c>
      <c r="P8" s="376"/>
      <c r="Q8" s="595" t="s">
        <v>718</v>
      </c>
      <c r="R8" s="376"/>
      <c r="S8" s="376"/>
      <c r="T8" s="376"/>
      <c r="U8" s="377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</row>
    <row r="9" spans="1:40" ht="16.5" customHeight="1" thickTop="1">
      <c r="A9" s="338" t="s">
        <v>184</v>
      </c>
      <c r="B9" s="331"/>
      <c r="C9" s="331"/>
      <c r="D9" s="331"/>
      <c r="E9" s="331"/>
      <c r="F9" s="291" t="s">
        <v>192</v>
      </c>
      <c r="G9" s="188"/>
      <c r="H9" s="234"/>
      <c r="I9" s="139">
        <f aca="true" t="shared" si="0" ref="I9:I20">G9*H9</f>
        <v>0</v>
      </c>
      <c r="J9" s="383" t="s">
        <v>218</v>
      </c>
      <c r="K9" s="189"/>
      <c r="L9" s="234"/>
      <c r="M9" s="139">
        <f aca="true" t="shared" si="1" ref="M9:M20">K9*L9</f>
        <v>0</v>
      </c>
      <c r="N9" s="291" t="s">
        <v>218</v>
      </c>
      <c r="O9" s="163">
        <f>I9+M9</f>
        <v>0</v>
      </c>
      <c r="P9" s="177"/>
      <c r="Q9" s="206" t="s">
        <v>263</v>
      </c>
      <c r="R9" s="314"/>
      <c r="S9" s="314"/>
      <c r="T9" s="314"/>
      <c r="U9" s="334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</row>
    <row r="10" spans="1:40" ht="16.5" customHeight="1">
      <c r="A10" s="338" t="s">
        <v>184</v>
      </c>
      <c r="B10" s="331"/>
      <c r="C10" s="331"/>
      <c r="D10" s="331"/>
      <c r="E10" s="331"/>
      <c r="F10" s="291" t="s">
        <v>192</v>
      </c>
      <c r="G10" s="188"/>
      <c r="H10" s="234"/>
      <c r="I10" s="139">
        <f t="shared" si="0"/>
        <v>0</v>
      </c>
      <c r="J10" s="383" t="s">
        <v>218</v>
      </c>
      <c r="K10" s="747"/>
      <c r="L10" s="234"/>
      <c r="M10" s="139">
        <f t="shared" si="1"/>
        <v>0</v>
      </c>
      <c r="N10" s="436" t="s">
        <v>218</v>
      </c>
      <c r="O10" s="163">
        <f>I10+M10</f>
        <v>0</v>
      </c>
      <c r="P10" s="177"/>
      <c r="Q10" s="438" t="s">
        <v>263</v>
      </c>
      <c r="R10" s="314"/>
      <c r="S10" s="314"/>
      <c r="T10" s="314"/>
      <c r="U10" s="334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</row>
    <row r="11" spans="1:40" ht="16.5" customHeight="1">
      <c r="A11" s="338" t="s">
        <v>184</v>
      </c>
      <c r="B11" s="331"/>
      <c r="C11" s="331"/>
      <c r="D11" s="331"/>
      <c r="E11" s="331"/>
      <c r="F11" s="291" t="s">
        <v>192</v>
      </c>
      <c r="G11" s="188"/>
      <c r="H11" s="234"/>
      <c r="I11" s="139">
        <f t="shared" si="0"/>
        <v>0</v>
      </c>
      <c r="J11" s="383" t="s">
        <v>218</v>
      </c>
      <c r="K11" s="747"/>
      <c r="L11" s="234"/>
      <c r="M11" s="139">
        <f t="shared" si="1"/>
        <v>0</v>
      </c>
      <c r="N11" s="436" t="s">
        <v>218</v>
      </c>
      <c r="O11" s="163">
        <f>I11+M11</f>
        <v>0</v>
      </c>
      <c r="P11" s="177"/>
      <c r="Q11" s="438" t="s">
        <v>263</v>
      </c>
      <c r="R11" s="314"/>
      <c r="S11" s="314"/>
      <c r="T11" s="314"/>
      <c r="U11" s="334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</row>
    <row r="12" spans="1:40" ht="16.5" customHeight="1">
      <c r="A12" s="338" t="s">
        <v>185</v>
      </c>
      <c r="B12" s="331"/>
      <c r="C12" s="331"/>
      <c r="D12" s="331"/>
      <c r="E12" s="331"/>
      <c r="F12" s="291" t="s">
        <v>192</v>
      </c>
      <c r="G12" s="188"/>
      <c r="H12" s="234"/>
      <c r="I12" s="139">
        <f t="shared" si="0"/>
        <v>0</v>
      </c>
      <c r="J12" s="383" t="s">
        <v>218</v>
      </c>
      <c r="K12" s="189"/>
      <c r="L12" s="234"/>
      <c r="M12" s="139">
        <f t="shared" si="1"/>
        <v>0</v>
      </c>
      <c r="N12" s="436" t="s">
        <v>218</v>
      </c>
      <c r="O12" s="163">
        <f aca="true" t="shared" si="2" ref="O12:O20">I12+M12</f>
        <v>0</v>
      </c>
      <c r="P12" s="177"/>
      <c r="Q12" s="438" t="s">
        <v>263</v>
      </c>
      <c r="R12" s="314"/>
      <c r="S12" s="314"/>
      <c r="T12" s="314"/>
      <c r="U12" s="334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</row>
    <row r="13" spans="1:40" ht="16.5" customHeight="1">
      <c r="A13" s="338" t="s">
        <v>185</v>
      </c>
      <c r="B13" s="331"/>
      <c r="C13" s="331"/>
      <c r="D13" s="331"/>
      <c r="E13" s="331"/>
      <c r="F13" s="291" t="s">
        <v>192</v>
      </c>
      <c r="G13" s="188"/>
      <c r="H13" s="234"/>
      <c r="I13" s="139">
        <f t="shared" si="0"/>
        <v>0</v>
      </c>
      <c r="J13" s="383" t="s">
        <v>218</v>
      </c>
      <c r="K13" s="189"/>
      <c r="L13" s="234"/>
      <c r="M13" s="139">
        <f t="shared" si="1"/>
        <v>0</v>
      </c>
      <c r="N13" s="436" t="s">
        <v>218</v>
      </c>
      <c r="O13" s="163">
        <f t="shared" si="2"/>
        <v>0</v>
      </c>
      <c r="P13" s="177"/>
      <c r="Q13" s="438" t="s">
        <v>263</v>
      </c>
      <c r="R13" s="314"/>
      <c r="S13" s="314"/>
      <c r="T13" s="314"/>
      <c r="U13" s="334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</row>
    <row r="14" spans="1:40" ht="16.5" customHeight="1">
      <c r="A14" s="338" t="s">
        <v>185</v>
      </c>
      <c r="B14" s="331"/>
      <c r="C14" s="331"/>
      <c r="D14" s="331"/>
      <c r="E14" s="331"/>
      <c r="F14" s="291" t="s">
        <v>192</v>
      </c>
      <c r="G14" s="188"/>
      <c r="H14" s="234"/>
      <c r="I14" s="139">
        <f t="shared" si="0"/>
        <v>0</v>
      </c>
      <c r="J14" s="383" t="s">
        <v>218</v>
      </c>
      <c r="K14" s="189"/>
      <c r="L14" s="234"/>
      <c r="M14" s="139">
        <f t="shared" si="1"/>
        <v>0</v>
      </c>
      <c r="N14" s="436" t="s">
        <v>218</v>
      </c>
      <c r="O14" s="163">
        <f t="shared" si="2"/>
        <v>0</v>
      </c>
      <c r="P14" s="177"/>
      <c r="Q14" s="438" t="s">
        <v>263</v>
      </c>
      <c r="R14" s="314"/>
      <c r="S14" s="314"/>
      <c r="T14" s="314"/>
      <c r="U14" s="334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</row>
    <row r="15" spans="1:40" ht="16.5" customHeight="1">
      <c r="A15" s="338" t="s">
        <v>186</v>
      </c>
      <c r="B15" s="331"/>
      <c r="C15" s="331"/>
      <c r="D15" s="331"/>
      <c r="E15" s="331"/>
      <c r="F15" s="291" t="s">
        <v>192</v>
      </c>
      <c r="G15" s="188"/>
      <c r="H15" s="234"/>
      <c r="I15" s="139">
        <f t="shared" si="0"/>
        <v>0</v>
      </c>
      <c r="J15" s="383" t="s">
        <v>218</v>
      </c>
      <c r="K15" s="189"/>
      <c r="L15" s="234"/>
      <c r="M15" s="139">
        <f t="shared" si="1"/>
        <v>0</v>
      </c>
      <c r="N15" s="291" t="s">
        <v>218</v>
      </c>
      <c r="O15" s="163">
        <f t="shared" si="2"/>
        <v>0</v>
      </c>
      <c r="P15" s="177"/>
      <c r="Q15" s="206" t="s">
        <v>263</v>
      </c>
      <c r="R15" s="314"/>
      <c r="S15" s="314"/>
      <c r="T15" s="314"/>
      <c r="U15" s="334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</row>
    <row r="16" spans="1:40" ht="16.5" customHeight="1">
      <c r="A16" s="338" t="s">
        <v>186</v>
      </c>
      <c r="B16" s="331"/>
      <c r="C16" s="331"/>
      <c r="D16" s="331"/>
      <c r="E16" s="331"/>
      <c r="F16" s="291" t="s">
        <v>192</v>
      </c>
      <c r="G16" s="188"/>
      <c r="H16" s="234"/>
      <c r="I16" s="139">
        <f t="shared" si="0"/>
        <v>0</v>
      </c>
      <c r="J16" s="383" t="s">
        <v>218</v>
      </c>
      <c r="K16" s="189"/>
      <c r="L16" s="234"/>
      <c r="M16" s="139">
        <f t="shared" si="1"/>
        <v>0</v>
      </c>
      <c r="N16" s="291" t="s">
        <v>218</v>
      </c>
      <c r="O16" s="163">
        <f t="shared" si="2"/>
        <v>0</v>
      </c>
      <c r="P16" s="177"/>
      <c r="Q16" s="206" t="s">
        <v>263</v>
      </c>
      <c r="R16" s="314"/>
      <c r="S16" s="314"/>
      <c r="T16" s="314"/>
      <c r="U16" s="334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</row>
    <row r="17" spans="1:40" ht="16.5" customHeight="1">
      <c r="A17" s="338" t="s">
        <v>186</v>
      </c>
      <c r="B17" s="331"/>
      <c r="C17" s="331"/>
      <c r="D17" s="331"/>
      <c r="E17" s="331"/>
      <c r="F17" s="291" t="s">
        <v>192</v>
      </c>
      <c r="G17" s="188"/>
      <c r="H17" s="234"/>
      <c r="I17" s="139">
        <f t="shared" si="0"/>
        <v>0</v>
      </c>
      <c r="J17" s="383" t="s">
        <v>218</v>
      </c>
      <c r="K17" s="189"/>
      <c r="L17" s="234"/>
      <c r="M17" s="139">
        <f t="shared" si="1"/>
        <v>0</v>
      </c>
      <c r="N17" s="291" t="s">
        <v>218</v>
      </c>
      <c r="O17" s="163">
        <f t="shared" si="2"/>
        <v>0</v>
      </c>
      <c r="P17" s="177"/>
      <c r="Q17" s="206" t="s">
        <v>263</v>
      </c>
      <c r="R17" s="314"/>
      <c r="S17" s="314"/>
      <c r="T17" s="314"/>
      <c r="U17" s="334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</row>
    <row r="18" spans="1:40" ht="13.5" customHeight="1">
      <c r="A18" s="335" t="s">
        <v>265</v>
      </c>
      <c r="B18" s="764"/>
      <c r="C18" s="619"/>
      <c r="D18" s="619"/>
      <c r="E18" s="319"/>
      <c r="F18" s="622" t="s">
        <v>192</v>
      </c>
      <c r="G18" s="190"/>
      <c r="H18" s="235"/>
      <c r="I18" s="191">
        <f t="shared" si="0"/>
        <v>0</v>
      </c>
      <c r="J18" s="621" t="s">
        <v>218</v>
      </c>
      <c r="K18" s="193"/>
      <c r="L18" s="235"/>
      <c r="M18" s="191">
        <f t="shared" si="1"/>
        <v>0</v>
      </c>
      <c r="N18" s="622" t="s">
        <v>218</v>
      </c>
      <c r="O18" s="195">
        <f t="shared" si="2"/>
        <v>0</v>
      </c>
      <c r="P18" s="194"/>
      <c r="Q18" s="336" t="s">
        <v>263</v>
      </c>
      <c r="R18" s="311"/>
      <c r="S18" s="311"/>
      <c r="T18" s="311"/>
      <c r="U18" s="337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</row>
    <row r="19" spans="1:40" ht="3.75" customHeight="1">
      <c r="A19" s="338"/>
      <c r="B19" s="331"/>
      <c r="C19" s="331"/>
      <c r="D19" s="331"/>
      <c r="E19" s="331"/>
      <c r="F19" s="291"/>
      <c r="G19" s="742"/>
      <c r="H19" s="705"/>
      <c r="I19" s="139"/>
      <c r="J19" s="383"/>
      <c r="K19" s="723"/>
      <c r="L19" s="705"/>
      <c r="M19" s="139"/>
      <c r="N19" s="291"/>
      <c r="O19" s="163"/>
      <c r="P19" s="177"/>
      <c r="Q19" s="206"/>
      <c r="R19" s="314"/>
      <c r="S19" s="314"/>
      <c r="T19" s="314"/>
      <c r="U19" s="334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</row>
    <row r="20" spans="1:40" ht="13.5" customHeight="1">
      <c r="A20" s="335" t="s">
        <v>265</v>
      </c>
      <c r="B20" s="764"/>
      <c r="C20" s="619"/>
      <c r="D20" s="619"/>
      <c r="E20" s="319"/>
      <c r="F20" s="622" t="s">
        <v>192</v>
      </c>
      <c r="G20" s="190"/>
      <c r="H20" s="235"/>
      <c r="I20" s="191">
        <f t="shared" si="0"/>
        <v>0</v>
      </c>
      <c r="J20" s="621" t="s">
        <v>218</v>
      </c>
      <c r="K20" s="193"/>
      <c r="L20" s="235"/>
      <c r="M20" s="191">
        <f t="shared" si="1"/>
        <v>0</v>
      </c>
      <c r="N20" s="622" t="s">
        <v>218</v>
      </c>
      <c r="O20" s="195">
        <f t="shared" si="2"/>
        <v>0</v>
      </c>
      <c r="P20" s="194"/>
      <c r="Q20" s="336" t="s">
        <v>263</v>
      </c>
      <c r="R20" s="311"/>
      <c r="S20" s="311"/>
      <c r="T20" s="311"/>
      <c r="U20" s="337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</row>
    <row r="21" spans="1:40" ht="3.75" customHeight="1" thickBot="1">
      <c r="A21" s="150"/>
      <c r="B21" s="409"/>
      <c r="C21" s="409"/>
      <c r="D21" s="409"/>
      <c r="E21" s="409"/>
      <c r="F21" s="304"/>
      <c r="G21" s="743"/>
      <c r="H21" s="744"/>
      <c r="I21" s="138"/>
      <c r="J21" s="385"/>
      <c r="K21" s="748"/>
      <c r="L21" s="744"/>
      <c r="M21" s="138"/>
      <c r="N21" s="304"/>
      <c r="O21" s="140"/>
      <c r="P21" s="218"/>
      <c r="Q21" s="382"/>
      <c r="R21" s="376"/>
      <c r="S21" s="376"/>
      <c r="T21" s="376"/>
      <c r="U21" s="377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</row>
    <row r="22" spans="1:40" ht="16.5" customHeight="1" thickTop="1">
      <c r="A22" s="338" t="s">
        <v>269</v>
      </c>
      <c r="B22" s="331"/>
      <c r="C22" s="331"/>
      <c r="D22" s="331"/>
      <c r="E22" s="331"/>
      <c r="F22" s="291" t="s">
        <v>192</v>
      </c>
      <c r="G22" s="188"/>
      <c r="H22" s="234"/>
      <c r="I22" s="139">
        <f>G22*H22</f>
        <v>0</v>
      </c>
      <c r="J22" s="383" t="s">
        <v>218</v>
      </c>
      <c r="K22" s="189"/>
      <c r="L22" s="234"/>
      <c r="M22" s="139">
        <f>K22*L22</f>
        <v>0</v>
      </c>
      <c r="N22" s="291" t="s">
        <v>218</v>
      </c>
      <c r="O22" s="163">
        <f>I22+M22</f>
        <v>0</v>
      </c>
      <c r="P22" s="177"/>
      <c r="Q22" s="206" t="s">
        <v>263</v>
      </c>
      <c r="R22" s="314"/>
      <c r="S22" s="314"/>
      <c r="T22" s="314"/>
      <c r="U22" s="334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</row>
    <row r="23" spans="1:40" ht="16.5" customHeight="1">
      <c r="A23" s="338" t="s">
        <v>270</v>
      </c>
      <c r="B23" s="331"/>
      <c r="C23" s="331"/>
      <c r="D23" s="331"/>
      <c r="E23" s="331"/>
      <c r="F23" s="291" t="s">
        <v>192</v>
      </c>
      <c r="G23" s="188"/>
      <c r="H23" s="234"/>
      <c r="I23" s="139">
        <f>G23*H23</f>
        <v>0</v>
      </c>
      <c r="J23" s="383" t="s">
        <v>218</v>
      </c>
      <c r="K23" s="189"/>
      <c r="L23" s="234"/>
      <c r="M23" s="139">
        <f>K23*L23</f>
        <v>0</v>
      </c>
      <c r="N23" s="291" t="s">
        <v>218</v>
      </c>
      <c r="O23" s="163">
        <f>I23+M23</f>
        <v>0</v>
      </c>
      <c r="P23" s="177"/>
      <c r="Q23" s="206" t="s">
        <v>263</v>
      </c>
      <c r="R23" s="314"/>
      <c r="S23" s="314"/>
      <c r="T23" s="314"/>
      <c r="U23" s="334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</row>
    <row r="24" spans="1:40" ht="12.75" customHeight="1">
      <c r="A24" s="629" t="s">
        <v>271</v>
      </c>
      <c r="B24" s="311"/>
      <c r="C24" s="311"/>
      <c r="D24" s="311"/>
      <c r="E24" s="311"/>
      <c r="F24" s="622" t="s">
        <v>192</v>
      </c>
      <c r="G24" s="745"/>
      <c r="H24" s="273"/>
      <c r="I24" s="191"/>
      <c r="J24" s="621" t="s">
        <v>218</v>
      </c>
      <c r="K24" s="207"/>
      <c r="L24" s="273"/>
      <c r="M24" s="191"/>
      <c r="N24" s="622" t="s">
        <v>218</v>
      </c>
      <c r="O24" s="195"/>
      <c r="P24" s="194"/>
      <c r="Q24" s="336" t="s">
        <v>263</v>
      </c>
      <c r="R24" s="311"/>
      <c r="S24" s="311"/>
      <c r="T24" s="311"/>
      <c r="U24" s="337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</row>
    <row r="25" spans="1:40" ht="12.75" customHeight="1">
      <c r="A25" s="632" t="s">
        <v>272</v>
      </c>
      <c r="B25" s="206"/>
      <c r="C25" s="314"/>
      <c r="D25" s="314"/>
      <c r="E25" s="314"/>
      <c r="F25" s="291" t="s">
        <v>192</v>
      </c>
      <c r="G25" s="188"/>
      <c r="H25" s="234"/>
      <c r="I25" s="139">
        <f>G25*H25</f>
        <v>0</v>
      </c>
      <c r="J25" s="383" t="s">
        <v>218</v>
      </c>
      <c r="K25" s="189"/>
      <c r="L25" s="234"/>
      <c r="M25" s="139">
        <f>K25*L25</f>
        <v>0</v>
      </c>
      <c r="N25" s="291" t="s">
        <v>218</v>
      </c>
      <c r="O25" s="163">
        <f>I25+M25</f>
        <v>0</v>
      </c>
      <c r="P25" s="177"/>
      <c r="Q25" s="206" t="s">
        <v>263</v>
      </c>
      <c r="R25" s="314"/>
      <c r="S25" s="314"/>
      <c r="T25" s="314"/>
      <c r="U25" s="334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</row>
    <row r="26" spans="1:40" ht="12.75" customHeight="1">
      <c r="A26" s="335" t="s">
        <v>271</v>
      </c>
      <c r="B26" s="319"/>
      <c r="C26" s="319"/>
      <c r="D26" s="319"/>
      <c r="E26" s="319"/>
      <c r="F26" s="622" t="s">
        <v>192</v>
      </c>
      <c r="G26" s="745"/>
      <c r="H26" s="273"/>
      <c r="I26" s="191"/>
      <c r="J26" s="621" t="s">
        <v>218</v>
      </c>
      <c r="K26" s="207"/>
      <c r="L26" s="273"/>
      <c r="M26" s="191"/>
      <c r="N26" s="622" t="s">
        <v>218</v>
      </c>
      <c r="O26" s="195"/>
      <c r="P26" s="194"/>
      <c r="Q26" s="336" t="s">
        <v>263</v>
      </c>
      <c r="R26" s="311"/>
      <c r="S26" s="311"/>
      <c r="T26" s="311"/>
      <c r="U26" s="337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</row>
    <row r="27" spans="1:40" ht="12.75" customHeight="1" thickBot="1">
      <c r="A27" s="150" t="s">
        <v>273</v>
      </c>
      <c r="B27" s="409"/>
      <c r="C27" s="409"/>
      <c r="D27" s="409"/>
      <c r="E27" s="409"/>
      <c r="F27" s="304" t="s">
        <v>192</v>
      </c>
      <c r="G27" s="746"/>
      <c r="H27" s="707"/>
      <c r="I27" s="138">
        <f>G27*H27</f>
        <v>0</v>
      </c>
      <c r="J27" s="385" t="s">
        <v>218</v>
      </c>
      <c r="K27" s="724"/>
      <c r="L27" s="707"/>
      <c r="M27" s="138">
        <f>K27*L27</f>
        <v>0</v>
      </c>
      <c r="N27" s="633" t="s">
        <v>218</v>
      </c>
      <c r="O27" s="140">
        <f>I27+M27</f>
        <v>0</v>
      </c>
      <c r="P27" s="218"/>
      <c r="Q27" s="382" t="s">
        <v>263</v>
      </c>
      <c r="R27" s="376"/>
      <c r="S27" s="376"/>
      <c r="T27" s="376"/>
      <c r="U27" s="377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</row>
    <row r="28" spans="1:40" ht="16.5" customHeight="1" thickBot="1" thickTop="1">
      <c r="A28" s="150" t="s">
        <v>187</v>
      </c>
      <c r="B28" s="409"/>
      <c r="C28" s="409"/>
      <c r="D28" s="409"/>
      <c r="E28" s="409"/>
      <c r="F28" s="304" t="s">
        <v>192</v>
      </c>
      <c r="G28" s="603" t="s">
        <v>274</v>
      </c>
      <c r="H28" s="376"/>
      <c r="I28" s="376"/>
      <c r="J28" s="634"/>
      <c r="K28" s="376" t="s">
        <v>274</v>
      </c>
      <c r="L28" s="376"/>
      <c r="M28" s="376"/>
      <c r="N28" s="376"/>
      <c r="O28" s="603" t="s">
        <v>263</v>
      </c>
      <c r="P28" s="376"/>
      <c r="Q28" s="382" t="s">
        <v>263</v>
      </c>
      <c r="R28" s="376"/>
      <c r="S28" s="376"/>
      <c r="T28" s="376"/>
      <c r="U28" s="377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</row>
    <row r="29" spans="1:40" ht="13.5" customHeight="1" thickTop="1">
      <c r="A29" s="335" t="s">
        <v>275</v>
      </c>
      <c r="B29" s="319"/>
      <c r="C29" s="319"/>
      <c r="D29" s="319"/>
      <c r="E29" s="319"/>
      <c r="F29" s="622" t="s">
        <v>192</v>
      </c>
      <c r="G29" s="745"/>
      <c r="H29" s="273"/>
      <c r="I29" s="191"/>
      <c r="J29" s="621" t="s">
        <v>218</v>
      </c>
      <c r="K29" s="207"/>
      <c r="L29" s="273"/>
      <c r="M29" s="191"/>
      <c r="N29" s="622" t="s">
        <v>218</v>
      </c>
      <c r="O29" s="195"/>
      <c r="P29" s="194"/>
      <c r="Q29" s="336" t="s">
        <v>263</v>
      </c>
      <c r="R29" s="311"/>
      <c r="S29" s="311"/>
      <c r="T29" s="311"/>
      <c r="U29" s="337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</row>
    <row r="30" spans="1:40" ht="13.5" customHeight="1">
      <c r="A30" s="1239" t="s">
        <v>276</v>
      </c>
      <c r="B30" s="319"/>
      <c r="C30" s="319"/>
      <c r="D30" s="765"/>
      <c r="E30" s="319"/>
      <c r="F30" s="622" t="s">
        <v>192</v>
      </c>
      <c r="G30" s="745"/>
      <c r="H30" s="273"/>
      <c r="I30" s="191"/>
      <c r="J30" s="621" t="s">
        <v>218</v>
      </c>
      <c r="K30" s="207"/>
      <c r="L30" s="273"/>
      <c r="M30" s="191"/>
      <c r="N30" s="622" t="s">
        <v>218</v>
      </c>
      <c r="O30" s="195"/>
      <c r="P30" s="196"/>
      <c r="Q30" s="336" t="s">
        <v>263</v>
      </c>
      <c r="R30" s="311"/>
      <c r="S30" s="311"/>
      <c r="T30" s="311"/>
      <c r="U30" s="337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</row>
    <row r="31" spans="1:40" ht="13.5" customHeight="1">
      <c r="A31" s="1239" t="s">
        <v>277</v>
      </c>
      <c r="B31" s="319"/>
      <c r="C31" s="319"/>
      <c r="D31" s="319"/>
      <c r="E31" s="319"/>
      <c r="F31" s="622" t="s">
        <v>192</v>
      </c>
      <c r="G31" s="749"/>
      <c r="H31" s="750"/>
      <c r="I31" s="751">
        <f>G31*H31</f>
        <v>0</v>
      </c>
      <c r="J31" s="637" t="s">
        <v>218</v>
      </c>
      <c r="K31" s="762"/>
      <c r="L31" s="750"/>
      <c r="M31" s="751">
        <f>K31*L31</f>
        <v>0</v>
      </c>
      <c r="N31" s="638" t="s">
        <v>218</v>
      </c>
      <c r="O31" s="195">
        <f>I31+M31</f>
        <v>0</v>
      </c>
      <c r="P31" s="196"/>
      <c r="Q31" s="311" t="s">
        <v>263</v>
      </c>
      <c r="R31" s="311"/>
      <c r="S31" s="440"/>
      <c r="T31" s="311"/>
      <c r="U31" s="337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</row>
    <row r="32" spans="1:40" ht="13.5" customHeight="1">
      <c r="A32" s="1239" t="s">
        <v>278</v>
      </c>
      <c r="B32" s="319"/>
      <c r="C32" s="765"/>
      <c r="D32" s="319"/>
      <c r="E32" s="319"/>
      <c r="F32" s="622" t="s">
        <v>192</v>
      </c>
      <c r="G32" s="752"/>
      <c r="H32" s="753"/>
      <c r="I32" s="754"/>
      <c r="J32" s="641" t="s">
        <v>218</v>
      </c>
      <c r="K32" s="754"/>
      <c r="L32" s="753"/>
      <c r="M32" s="751"/>
      <c r="N32" s="642" t="s">
        <v>218</v>
      </c>
      <c r="O32" s="745"/>
      <c r="P32" s="754"/>
      <c r="Q32" s="311" t="s">
        <v>263</v>
      </c>
      <c r="R32" s="311"/>
      <c r="S32" s="311"/>
      <c r="T32" s="311"/>
      <c r="U32" s="337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</row>
    <row r="33" spans="1:40" ht="3" customHeight="1">
      <c r="A33" s="338"/>
      <c r="B33" s="331"/>
      <c r="C33" s="331"/>
      <c r="D33" s="331"/>
      <c r="E33" s="331"/>
      <c r="F33" s="291"/>
      <c r="G33" s="755"/>
      <c r="H33" s="717"/>
      <c r="I33" s="172"/>
      <c r="J33" s="601"/>
      <c r="K33" s="172"/>
      <c r="L33" s="717"/>
      <c r="M33" s="172"/>
      <c r="N33" s="602"/>
      <c r="O33" s="742"/>
      <c r="P33" s="172"/>
      <c r="Q33" s="331"/>
      <c r="R33" s="331"/>
      <c r="S33" s="331"/>
      <c r="T33" s="331"/>
      <c r="U33" s="339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</row>
    <row r="34" spans="1:40" ht="13.5" customHeight="1">
      <c r="A34" s="335" t="s">
        <v>188</v>
      </c>
      <c r="B34" s="319"/>
      <c r="C34" s="319"/>
      <c r="D34" s="319"/>
      <c r="E34" s="319"/>
      <c r="F34" s="621" t="s">
        <v>192</v>
      </c>
      <c r="G34" s="756"/>
      <c r="H34" s="273"/>
      <c r="I34" s="231"/>
      <c r="J34" s="621" t="s">
        <v>218</v>
      </c>
      <c r="K34" s="756"/>
      <c r="L34" s="273"/>
      <c r="M34" s="191"/>
      <c r="N34" s="645" t="s">
        <v>218</v>
      </c>
      <c r="O34" s="195"/>
      <c r="P34" s="196"/>
      <c r="Q34" s="311" t="s">
        <v>263</v>
      </c>
      <c r="R34" s="311"/>
      <c r="S34" s="311"/>
      <c r="T34" s="311"/>
      <c r="U34" s="337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</row>
    <row r="35" spans="1:40" ht="13.5" customHeight="1">
      <c r="A35" s="1239" t="s">
        <v>279</v>
      </c>
      <c r="B35" s="319"/>
      <c r="C35" s="765"/>
      <c r="D35" s="319"/>
      <c r="E35" s="319"/>
      <c r="F35" s="621" t="s">
        <v>192</v>
      </c>
      <c r="G35" s="757"/>
      <c r="H35" s="750"/>
      <c r="I35" s="751">
        <f>G35*H35</f>
        <v>0</v>
      </c>
      <c r="J35" s="641" t="s">
        <v>218</v>
      </c>
      <c r="K35" s="757"/>
      <c r="L35" s="750"/>
      <c r="M35" s="751">
        <f>K35*L35</f>
        <v>0</v>
      </c>
      <c r="N35" s="441" t="s">
        <v>218</v>
      </c>
      <c r="O35" s="195">
        <f>I35+M35</f>
        <v>0</v>
      </c>
      <c r="P35" s="196"/>
      <c r="Q35" s="311" t="s">
        <v>263</v>
      </c>
      <c r="R35" s="311"/>
      <c r="S35" s="311"/>
      <c r="T35" s="311"/>
      <c r="U35" s="337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</row>
    <row r="36" spans="1:40" ht="3.75" customHeight="1">
      <c r="A36" s="338"/>
      <c r="B36" s="331"/>
      <c r="C36" s="331"/>
      <c r="D36" s="331"/>
      <c r="E36" s="331"/>
      <c r="F36" s="383"/>
      <c r="G36" s="230"/>
      <c r="H36" s="717"/>
      <c r="I36" s="230"/>
      <c r="J36" s="601"/>
      <c r="K36" s="230"/>
      <c r="L36" s="717"/>
      <c r="M36" s="230"/>
      <c r="N36" s="406"/>
      <c r="O36" s="704"/>
      <c r="P36" s="230"/>
      <c r="Q36" s="314"/>
      <c r="R36" s="314"/>
      <c r="S36" s="314"/>
      <c r="T36" s="314"/>
      <c r="U36" s="334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</row>
    <row r="37" spans="1:40" ht="16.5" customHeight="1" thickBot="1">
      <c r="A37" s="150" t="s">
        <v>280</v>
      </c>
      <c r="B37" s="409"/>
      <c r="C37" s="409"/>
      <c r="D37" s="409"/>
      <c r="E37" s="409"/>
      <c r="F37" s="385" t="s">
        <v>192</v>
      </c>
      <c r="G37" s="758"/>
      <c r="H37" s="759"/>
      <c r="I37" s="760">
        <f>G37*H37</f>
        <v>0</v>
      </c>
      <c r="J37" s="647" t="s">
        <v>218</v>
      </c>
      <c r="K37" s="758"/>
      <c r="L37" s="759"/>
      <c r="M37" s="760">
        <f>K37*L37</f>
        <v>0</v>
      </c>
      <c r="N37" s="648" t="s">
        <v>218</v>
      </c>
      <c r="O37" s="140">
        <f>I37+M37</f>
        <v>0</v>
      </c>
      <c r="P37" s="221"/>
      <c r="Q37" s="376" t="s">
        <v>263</v>
      </c>
      <c r="R37" s="376"/>
      <c r="S37" s="376"/>
      <c r="T37" s="376"/>
      <c r="U37" s="377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</row>
    <row r="38" spans="1:40" ht="16.5" customHeight="1" thickTop="1">
      <c r="A38" s="598" t="s">
        <v>281</v>
      </c>
      <c r="B38" s="599"/>
      <c r="C38" s="599"/>
      <c r="D38" s="599"/>
      <c r="E38" s="599"/>
      <c r="F38" s="383" t="s">
        <v>192</v>
      </c>
      <c r="G38" s="199"/>
      <c r="H38" s="237"/>
      <c r="I38" s="709">
        <f>G38*H38</f>
        <v>0</v>
      </c>
      <c r="J38" s="601" t="s">
        <v>218</v>
      </c>
      <c r="K38" s="199"/>
      <c r="L38" s="237"/>
      <c r="M38" s="709">
        <f>K38*L38</f>
        <v>0</v>
      </c>
      <c r="N38" s="406" t="s">
        <v>218</v>
      </c>
      <c r="O38" s="163">
        <f>I38+M38</f>
        <v>0</v>
      </c>
      <c r="P38" s="176"/>
      <c r="Q38" s="314" t="s">
        <v>263</v>
      </c>
      <c r="R38" s="314"/>
      <c r="S38" s="314"/>
      <c r="T38" s="314"/>
      <c r="U38" s="334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</row>
    <row r="39" spans="1:40" ht="16.5" customHeight="1">
      <c r="A39" s="598" t="s">
        <v>282</v>
      </c>
      <c r="B39" s="599"/>
      <c r="C39" s="599"/>
      <c r="D39" s="599"/>
      <c r="E39" s="599"/>
      <c r="F39" s="383" t="s">
        <v>192</v>
      </c>
      <c r="G39" s="201"/>
      <c r="H39" s="236"/>
      <c r="I39" s="709">
        <f>G39*H39</f>
        <v>0</v>
      </c>
      <c r="J39" s="601" t="s">
        <v>218</v>
      </c>
      <c r="K39" s="201"/>
      <c r="L39" s="236"/>
      <c r="M39" s="709">
        <f>K39*L39</f>
        <v>0</v>
      </c>
      <c r="N39" s="602" t="s">
        <v>218</v>
      </c>
      <c r="O39" s="163">
        <f>I39+M39</f>
        <v>0</v>
      </c>
      <c r="P39" s="176"/>
      <c r="Q39" s="314" t="s">
        <v>263</v>
      </c>
      <c r="R39" s="314"/>
      <c r="S39" s="314"/>
      <c r="T39" s="314"/>
      <c r="U39" s="334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</row>
    <row r="40" spans="1:40" ht="15" customHeight="1">
      <c r="A40" s="651" t="s">
        <v>283</v>
      </c>
      <c r="B40" s="557"/>
      <c r="C40" s="557"/>
      <c r="D40" s="557"/>
      <c r="E40" s="557"/>
      <c r="F40" s="621" t="s">
        <v>192</v>
      </c>
      <c r="G40" s="207"/>
      <c r="H40" s="273"/>
      <c r="I40" s="191"/>
      <c r="J40" s="621" t="s">
        <v>218</v>
      </c>
      <c r="K40" s="745"/>
      <c r="L40" s="273"/>
      <c r="M40" s="191"/>
      <c r="N40" s="622" t="s">
        <v>218</v>
      </c>
      <c r="O40" s="195"/>
      <c r="P40" s="194"/>
      <c r="Q40" s="336" t="s">
        <v>263</v>
      </c>
      <c r="R40" s="311"/>
      <c r="S40" s="311"/>
      <c r="T40" s="311"/>
      <c r="U40" s="337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</row>
    <row r="41" spans="1:40" ht="11.25" customHeight="1">
      <c r="A41" s="1239" t="s">
        <v>284</v>
      </c>
      <c r="B41" s="319"/>
      <c r="C41" s="319"/>
      <c r="D41" s="765"/>
      <c r="E41" s="319"/>
      <c r="F41" s="621" t="s">
        <v>192</v>
      </c>
      <c r="G41" s="190"/>
      <c r="H41" s="235"/>
      <c r="I41" s="751">
        <f>G41*H41</f>
        <v>0</v>
      </c>
      <c r="J41" s="621" t="s">
        <v>218</v>
      </c>
      <c r="K41" s="193"/>
      <c r="L41" s="235"/>
      <c r="M41" s="751">
        <f>K41*L41</f>
        <v>0</v>
      </c>
      <c r="N41" s="652" t="s">
        <v>218</v>
      </c>
      <c r="O41" s="195">
        <f>I41+M41</f>
        <v>0</v>
      </c>
      <c r="P41" s="194"/>
      <c r="Q41" s="336" t="s">
        <v>263</v>
      </c>
      <c r="R41" s="311"/>
      <c r="S41" s="311"/>
      <c r="T41" s="311"/>
      <c r="U41" s="337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</row>
    <row r="42" spans="1:40" ht="3.75" customHeight="1">
      <c r="A42" s="338"/>
      <c r="B42" s="331"/>
      <c r="C42" s="331"/>
      <c r="D42" s="331"/>
      <c r="E42" s="331"/>
      <c r="F42" s="383"/>
      <c r="G42" s="742"/>
      <c r="H42" s="705"/>
      <c r="I42" s="139"/>
      <c r="J42" s="437"/>
      <c r="K42" s="723"/>
      <c r="L42" s="705"/>
      <c r="M42" s="139"/>
      <c r="N42" s="436"/>
      <c r="O42" s="163"/>
      <c r="P42" s="177"/>
      <c r="Q42" s="438"/>
      <c r="R42" s="426"/>
      <c r="S42" s="426"/>
      <c r="T42" s="426"/>
      <c r="U42" s="428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</row>
    <row r="43" spans="1:40" ht="13.5" customHeight="1">
      <c r="A43" s="335" t="s">
        <v>265</v>
      </c>
      <c r="B43" s="766"/>
      <c r="C43" s="406"/>
      <c r="D43" s="406"/>
      <c r="E43" s="319"/>
      <c r="F43" s="621" t="s">
        <v>192</v>
      </c>
      <c r="G43" s="190"/>
      <c r="H43" s="235"/>
      <c r="I43" s="751">
        <f>G43*H43</f>
        <v>0</v>
      </c>
      <c r="J43" s="621" t="s">
        <v>218</v>
      </c>
      <c r="K43" s="193"/>
      <c r="L43" s="235"/>
      <c r="M43" s="751">
        <f>K43*L43</f>
        <v>0</v>
      </c>
      <c r="N43" s="652" t="s">
        <v>218</v>
      </c>
      <c r="O43" s="195">
        <f>I43+M43</f>
        <v>0</v>
      </c>
      <c r="P43" s="194"/>
      <c r="Q43" s="439" t="s">
        <v>263</v>
      </c>
      <c r="R43" s="440"/>
      <c r="S43" s="440"/>
      <c r="T43" s="440"/>
      <c r="U43" s="653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</row>
    <row r="44" spans="1:40" ht="3.75" customHeight="1">
      <c r="A44" s="338"/>
      <c r="B44" s="331"/>
      <c r="C44" s="331"/>
      <c r="D44" s="331"/>
      <c r="E44" s="331"/>
      <c r="F44" s="383"/>
      <c r="G44" s="761"/>
      <c r="H44" s="719"/>
      <c r="I44" s="139"/>
      <c r="J44" s="383"/>
      <c r="K44" s="718"/>
      <c r="L44" s="719"/>
      <c r="M44" s="139"/>
      <c r="N44" s="291"/>
      <c r="O44" s="763"/>
      <c r="P44" s="200"/>
      <c r="Q44" s="206"/>
      <c r="R44" s="314"/>
      <c r="S44" s="314"/>
      <c r="T44" s="314"/>
      <c r="U44" s="334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</row>
    <row r="45" spans="1:40" ht="13.5" customHeight="1">
      <c r="A45" s="335" t="s">
        <v>265</v>
      </c>
      <c r="B45" s="766"/>
      <c r="C45" s="406"/>
      <c r="D45" s="406"/>
      <c r="E45" s="319"/>
      <c r="F45" s="621" t="s">
        <v>192</v>
      </c>
      <c r="G45" s="190"/>
      <c r="H45" s="235"/>
      <c r="I45" s="751">
        <f>G45*H45</f>
        <v>0</v>
      </c>
      <c r="J45" s="621" t="s">
        <v>218</v>
      </c>
      <c r="K45" s="193"/>
      <c r="L45" s="235"/>
      <c r="M45" s="751">
        <f>K45*L45</f>
        <v>0</v>
      </c>
      <c r="N45" s="652" t="s">
        <v>218</v>
      </c>
      <c r="O45" s="195">
        <f>I45+M45</f>
        <v>0</v>
      </c>
      <c r="P45" s="194"/>
      <c r="Q45" s="439" t="s">
        <v>263</v>
      </c>
      <c r="R45" s="440"/>
      <c r="S45" s="440"/>
      <c r="T45" s="440"/>
      <c r="U45" s="653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</row>
    <row r="46" spans="1:40" ht="3.75" customHeight="1" thickBot="1">
      <c r="A46" s="150"/>
      <c r="B46" s="409"/>
      <c r="C46" s="409"/>
      <c r="D46" s="409"/>
      <c r="E46" s="409"/>
      <c r="F46" s="385"/>
      <c r="G46" s="600"/>
      <c r="H46" s="150"/>
      <c r="I46" s="626"/>
      <c r="J46" s="385"/>
      <c r="K46" s="409"/>
      <c r="L46" s="150"/>
      <c r="M46" s="626"/>
      <c r="N46" s="304"/>
      <c r="O46" s="603"/>
      <c r="P46" s="376"/>
      <c r="Q46" s="382"/>
      <c r="R46" s="376"/>
      <c r="S46" s="376"/>
      <c r="T46" s="376"/>
      <c r="U46" s="377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</row>
    <row r="47" spans="1:40" ht="13.5" customHeight="1" thickTop="1">
      <c r="A47" s="335" t="s">
        <v>265</v>
      </c>
      <c r="B47" s="766"/>
      <c r="C47" s="406"/>
      <c r="D47" s="406"/>
      <c r="E47" s="319"/>
      <c r="F47" s="621" t="s">
        <v>192</v>
      </c>
      <c r="G47" s="190"/>
      <c r="H47" s="235"/>
      <c r="I47" s="751">
        <f>G47*H47</f>
        <v>0</v>
      </c>
      <c r="J47" s="621" t="s">
        <v>218</v>
      </c>
      <c r="K47" s="193"/>
      <c r="L47" s="235"/>
      <c r="M47" s="751">
        <f>K47*L47</f>
        <v>0</v>
      </c>
      <c r="N47" s="652" t="s">
        <v>218</v>
      </c>
      <c r="O47" s="195">
        <f>I47+M47</f>
        <v>0</v>
      </c>
      <c r="P47" s="194"/>
      <c r="Q47" s="439" t="s">
        <v>263</v>
      </c>
      <c r="R47" s="440"/>
      <c r="S47" s="440"/>
      <c r="T47" s="440"/>
      <c r="U47" s="653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</row>
    <row r="48" spans="1:40" ht="3.75" customHeight="1">
      <c r="A48" s="338"/>
      <c r="B48" s="331"/>
      <c r="C48" s="331"/>
      <c r="D48" s="331"/>
      <c r="E48" s="331"/>
      <c r="F48" s="383"/>
      <c r="G48" s="761"/>
      <c r="H48" s="719"/>
      <c r="I48" s="139"/>
      <c r="J48" s="383"/>
      <c r="K48" s="718"/>
      <c r="L48" s="719"/>
      <c r="M48" s="139"/>
      <c r="N48" s="291"/>
      <c r="O48" s="763"/>
      <c r="P48" s="200"/>
      <c r="Q48" s="206"/>
      <c r="R48" s="314"/>
      <c r="S48" s="314"/>
      <c r="T48" s="314"/>
      <c r="U48" s="334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</row>
    <row r="49" spans="1:40" ht="13.5" customHeight="1">
      <c r="A49" s="335" t="s">
        <v>265</v>
      </c>
      <c r="B49" s="766"/>
      <c r="C49" s="406"/>
      <c r="D49" s="406"/>
      <c r="E49" s="319"/>
      <c r="F49" s="621" t="s">
        <v>192</v>
      </c>
      <c r="G49" s="190"/>
      <c r="H49" s="235"/>
      <c r="I49" s="751">
        <f>G49*H49</f>
        <v>0</v>
      </c>
      <c r="J49" s="621" t="s">
        <v>218</v>
      </c>
      <c r="K49" s="193"/>
      <c r="L49" s="235"/>
      <c r="M49" s="751">
        <f>K49*L49</f>
        <v>0</v>
      </c>
      <c r="N49" s="652" t="s">
        <v>218</v>
      </c>
      <c r="O49" s="195">
        <f>I49+M49</f>
        <v>0</v>
      </c>
      <c r="P49" s="194"/>
      <c r="Q49" s="439" t="s">
        <v>263</v>
      </c>
      <c r="R49" s="440"/>
      <c r="S49" s="440"/>
      <c r="T49" s="440"/>
      <c r="U49" s="653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</row>
    <row r="50" spans="1:40" ht="3.75" customHeight="1">
      <c r="A50" s="338"/>
      <c r="B50" s="331"/>
      <c r="C50" s="331"/>
      <c r="D50" s="331"/>
      <c r="E50" s="331"/>
      <c r="F50" s="383"/>
      <c r="G50" s="360"/>
      <c r="H50" s="338"/>
      <c r="I50" s="1208"/>
      <c r="J50" s="383"/>
      <c r="K50" s="331"/>
      <c r="L50" s="338"/>
      <c r="M50" s="1208"/>
      <c r="N50" s="291"/>
      <c r="O50" s="654"/>
      <c r="P50" s="314"/>
      <c r="Q50" s="206"/>
      <c r="R50" s="314"/>
      <c r="S50" s="314"/>
      <c r="T50" s="314"/>
      <c r="U50" s="334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</row>
    <row r="51" spans="1:40" ht="13.5" customHeight="1">
      <c r="A51" s="335" t="s">
        <v>265</v>
      </c>
      <c r="B51" s="766"/>
      <c r="C51" s="406"/>
      <c r="D51" s="406"/>
      <c r="E51" s="319"/>
      <c r="F51" s="621" t="s">
        <v>192</v>
      </c>
      <c r="G51" s="190"/>
      <c r="H51" s="235"/>
      <c r="I51" s="751">
        <f>G51*H51</f>
        <v>0</v>
      </c>
      <c r="J51" s="621" t="s">
        <v>218</v>
      </c>
      <c r="K51" s="193"/>
      <c r="L51" s="235"/>
      <c r="M51" s="751">
        <f>K51*L51</f>
        <v>0</v>
      </c>
      <c r="N51" s="652" t="s">
        <v>218</v>
      </c>
      <c r="O51" s="195">
        <f>I51+M51</f>
        <v>0</v>
      </c>
      <c r="P51" s="194"/>
      <c r="Q51" s="439" t="s">
        <v>263</v>
      </c>
      <c r="R51" s="440"/>
      <c r="S51" s="440"/>
      <c r="T51" s="440"/>
      <c r="U51" s="653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</row>
    <row r="52" spans="1:40" ht="3.75" customHeight="1">
      <c r="A52" s="338"/>
      <c r="B52" s="331"/>
      <c r="C52" s="331"/>
      <c r="D52" s="331"/>
      <c r="E52" s="331"/>
      <c r="F52" s="383"/>
      <c r="G52" s="761"/>
      <c r="H52" s="719"/>
      <c r="I52" s="139"/>
      <c r="J52" s="383"/>
      <c r="K52" s="718"/>
      <c r="L52" s="719"/>
      <c r="M52" s="139"/>
      <c r="N52" s="291"/>
      <c r="O52" s="763"/>
      <c r="P52" s="200"/>
      <c r="Q52" s="206"/>
      <c r="R52" s="314"/>
      <c r="S52" s="314"/>
      <c r="T52" s="314"/>
      <c r="U52" s="334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</row>
    <row r="53" spans="1:40" ht="13.5" customHeight="1">
      <c r="A53" s="335" t="s">
        <v>265</v>
      </c>
      <c r="B53" s="766"/>
      <c r="C53" s="406"/>
      <c r="D53" s="406"/>
      <c r="E53" s="319"/>
      <c r="F53" s="621" t="s">
        <v>192</v>
      </c>
      <c r="G53" s="190"/>
      <c r="H53" s="235"/>
      <c r="I53" s="751">
        <f>G53*H53</f>
        <v>0</v>
      </c>
      <c r="J53" s="621" t="s">
        <v>218</v>
      </c>
      <c r="K53" s="193"/>
      <c r="L53" s="235"/>
      <c r="M53" s="751">
        <f>K53*L53</f>
        <v>0</v>
      </c>
      <c r="N53" s="652" t="s">
        <v>218</v>
      </c>
      <c r="O53" s="195">
        <f>I53+M53</f>
        <v>0</v>
      </c>
      <c r="P53" s="194"/>
      <c r="Q53" s="439" t="s">
        <v>263</v>
      </c>
      <c r="R53" s="440"/>
      <c r="S53" s="440"/>
      <c r="T53" s="440"/>
      <c r="U53" s="653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</row>
    <row r="54" spans="1:40" ht="3.75" customHeight="1" thickBot="1">
      <c r="A54" s="150"/>
      <c r="B54" s="409"/>
      <c r="C54" s="409"/>
      <c r="D54" s="409"/>
      <c r="E54" s="409"/>
      <c r="F54" s="385"/>
      <c r="G54" s="600"/>
      <c r="H54" s="150"/>
      <c r="I54" s="626"/>
      <c r="J54" s="385"/>
      <c r="K54" s="409"/>
      <c r="L54" s="150"/>
      <c r="M54" s="626"/>
      <c r="N54" s="304"/>
      <c r="O54" s="603"/>
      <c r="P54" s="376"/>
      <c r="Q54" s="382"/>
      <c r="R54" s="376"/>
      <c r="S54" s="376"/>
      <c r="T54" s="376"/>
      <c r="U54" s="377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</row>
    <row r="55" spans="1:40" ht="16.5" customHeight="1" thickTop="1">
      <c r="A55" s="338" t="s">
        <v>285</v>
      </c>
      <c r="B55" s="331"/>
      <c r="C55" s="331"/>
      <c r="D55" s="331"/>
      <c r="E55" s="331"/>
      <c r="F55" s="291" t="s">
        <v>192</v>
      </c>
      <c r="G55" s="360" t="s">
        <v>263</v>
      </c>
      <c r="H55" s="338" t="s">
        <v>263</v>
      </c>
      <c r="I55" s="139">
        <f>SUM(I9:I53)</f>
        <v>0</v>
      </c>
      <c r="J55" s="383" t="s">
        <v>218</v>
      </c>
      <c r="K55" s="331" t="s">
        <v>263</v>
      </c>
      <c r="L55" s="338" t="s">
        <v>263</v>
      </c>
      <c r="M55" s="139">
        <f>SUM(M9:M53)</f>
        <v>0</v>
      </c>
      <c r="N55" s="291" t="s">
        <v>218</v>
      </c>
      <c r="O55" s="163">
        <f>SUM(O9:O53)</f>
        <v>0</v>
      </c>
      <c r="P55" s="177"/>
      <c r="Q55" s="206" t="s">
        <v>263</v>
      </c>
      <c r="R55" s="314"/>
      <c r="S55" s="314"/>
      <c r="T55" s="314"/>
      <c r="U55" s="334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</row>
    <row r="56" spans="1:40" ht="16.5" customHeight="1">
      <c r="A56" s="338" t="s">
        <v>266</v>
      </c>
      <c r="B56" s="331"/>
      <c r="C56" s="331"/>
      <c r="D56" s="331"/>
      <c r="E56" s="331"/>
      <c r="F56" s="291" t="s">
        <v>192</v>
      </c>
      <c r="G56" s="360" t="s">
        <v>263</v>
      </c>
      <c r="H56" s="338" t="s">
        <v>263</v>
      </c>
      <c r="I56" s="139">
        <f>'A11'!$G$52</f>
        <v>0</v>
      </c>
      <c r="J56" s="139">
        <f>'A11'!$H$52</f>
        <v>0</v>
      </c>
      <c r="K56" s="360" t="s">
        <v>263</v>
      </c>
      <c r="L56" s="338" t="s">
        <v>263</v>
      </c>
      <c r="M56" s="139">
        <f>'A11'!$K$52</f>
        <v>0</v>
      </c>
      <c r="N56" s="139">
        <f>'A11'!$L$52</f>
        <v>0</v>
      </c>
      <c r="O56" s="163">
        <f>'A11'!$M$52</f>
        <v>0</v>
      </c>
      <c r="P56" s="177"/>
      <c r="Q56" s="169">
        <f>'A11'!$O$52</f>
        <v>0</v>
      </c>
      <c r="R56" s="177"/>
      <c r="S56" s="177"/>
      <c r="T56" s="177"/>
      <c r="U56" s="176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</row>
    <row r="57" spans="1:40" ht="16.5" customHeight="1" thickBot="1">
      <c r="A57" s="150" t="s">
        <v>189</v>
      </c>
      <c r="B57" s="409"/>
      <c r="C57" s="409"/>
      <c r="D57" s="409"/>
      <c r="E57" s="409"/>
      <c r="F57" s="304" t="s">
        <v>192</v>
      </c>
      <c r="G57" s="600" t="s">
        <v>263</v>
      </c>
      <c r="H57" s="150" t="s">
        <v>263</v>
      </c>
      <c r="I57" s="138">
        <f>SUM(I55:I56)</f>
        <v>0</v>
      </c>
      <c r="J57" s="138">
        <f>SUM(J55:J56)</f>
        <v>0</v>
      </c>
      <c r="K57" s="600" t="s">
        <v>263</v>
      </c>
      <c r="L57" s="150" t="s">
        <v>263</v>
      </c>
      <c r="M57" s="138">
        <f>SUM(M55:M56)</f>
        <v>0</v>
      </c>
      <c r="N57" s="138">
        <f>SUM(N55:N56)</f>
        <v>0</v>
      </c>
      <c r="O57" s="140">
        <f>SUM(O55:O56)</f>
        <v>0</v>
      </c>
      <c r="P57" s="218"/>
      <c r="Q57" s="170">
        <f>SUM(Q55:Q56)</f>
        <v>0</v>
      </c>
      <c r="R57" s="218"/>
      <c r="S57" s="218"/>
      <c r="T57" s="218"/>
      <c r="U57" s="221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</row>
    <row r="58" spans="1:40" ht="18" customHeight="1" thickTop="1">
      <c r="A58" s="164" t="str">
        <f>Rev_Date</f>
        <v>REVISED JULY 1, 2010</v>
      </c>
      <c r="G58" s="310" t="str">
        <f>Exp_Date</f>
        <v>FORM EXPIRES 6-30-12</v>
      </c>
      <c r="H58" s="310"/>
      <c r="I58" s="310"/>
      <c r="J58" s="310"/>
      <c r="K58" s="310"/>
      <c r="L58" s="310"/>
      <c r="M58" s="310"/>
      <c r="N58" s="310"/>
      <c r="U58" s="323" t="s">
        <v>286</v>
      </c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5"/>
      <c r="AL58" s="275"/>
      <c r="AM58" s="275"/>
      <c r="AN58" s="275"/>
    </row>
    <row r="59" ht="18" customHeight="1"/>
    <row r="60" ht="18" customHeight="1"/>
    <row r="62" spans="23:39" ht="13.5"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</row>
    <row r="63" spans="23:39" ht="13.5">
      <c r="W63" s="275"/>
      <c r="X63" s="275"/>
      <c r="Y63" s="275"/>
      <c r="Z63" s="275"/>
      <c r="AA63" s="275"/>
      <c r="AB63" s="275"/>
      <c r="AC63" s="275"/>
      <c r="AD63" s="275"/>
      <c r="AE63" s="275"/>
      <c r="AF63" s="275"/>
      <c r="AG63" s="275"/>
      <c r="AH63" s="275"/>
      <c r="AI63" s="275"/>
      <c r="AJ63" s="275"/>
      <c r="AK63" s="275"/>
      <c r="AL63" s="275"/>
      <c r="AM63" s="275"/>
    </row>
    <row r="64" spans="23:39" ht="13.5"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5"/>
      <c r="AK64" s="275"/>
      <c r="AL64" s="275"/>
      <c r="AM64" s="275"/>
    </row>
    <row r="65" spans="23:39" ht="13.5"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  <c r="AJ65" s="275"/>
      <c r="AK65" s="275"/>
      <c r="AL65" s="275"/>
      <c r="AM65" s="275"/>
    </row>
    <row r="66" spans="23:39" ht="13.5"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  <c r="AJ66" s="275"/>
      <c r="AK66" s="275"/>
      <c r="AL66" s="275"/>
      <c r="AM66" s="275"/>
    </row>
    <row r="67" spans="23:39" ht="13.5"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275"/>
      <c r="AJ67" s="275"/>
      <c r="AK67" s="275"/>
      <c r="AL67" s="275"/>
      <c r="AM67" s="275"/>
    </row>
    <row r="68" spans="23:39" ht="13.5"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5"/>
      <c r="AL68" s="275"/>
      <c r="AM68" s="275"/>
    </row>
    <row r="69" spans="23:39" ht="13.5">
      <c r="W69" s="275"/>
      <c r="X69" s="275"/>
      <c r="Y69" s="275"/>
      <c r="Z69" s="275"/>
      <c r="AA69" s="275"/>
      <c r="AB69" s="275"/>
      <c r="AC69" s="275"/>
      <c r="AD69" s="275"/>
      <c r="AE69" s="275"/>
      <c r="AF69" s="275"/>
      <c r="AG69" s="275"/>
      <c r="AH69" s="275"/>
      <c r="AI69" s="275"/>
      <c r="AJ69" s="275"/>
      <c r="AK69" s="275"/>
      <c r="AL69" s="275"/>
      <c r="AM69" s="275"/>
    </row>
    <row r="70" spans="23:39" ht="13.5">
      <c r="W70" s="275"/>
      <c r="X70" s="275"/>
      <c r="Y70" s="275"/>
      <c r="Z70" s="275"/>
      <c r="AA70" s="275"/>
      <c r="AB70" s="275"/>
      <c r="AC70" s="275"/>
      <c r="AD70" s="275"/>
      <c r="AE70" s="275"/>
      <c r="AF70" s="275"/>
      <c r="AG70" s="275"/>
      <c r="AH70" s="275"/>
      <c r="AI70" s="275"/>
      <c r="AJ70" s="275"/>
      <c r="AK70" s="275"/>
      <c r="AL70" s="275"/>
      <c r="AM70" s="275"/>
    </row>
    <row r="71" spans="23:39" ht="13.5"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  <c r="AI71" s="275"/>
      <c r="AJ71" s="275"/>
      <c r="AK71" s="275"/>
      <c r="AL71" s="275"/>
      <c r="AM71" s="275"/>
    </row>
    <row r="72" spans="23:39" ht="13.5"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275"/>
      <c r="AH72" s="275"/>
      <c r="AI72" s="275"/>
      <c r="AJ72" s="275"/>
      <c r="AK72" s="275"/>
      <c r="AL72" s="275"/>
      <c r="AM72" s="275"/>
    </row>
    <row r="73" spans="23:39" ht="13.5">
      <c r="W73" s="275"/>
      <c r="X73" s="275"/>
      <c r="Y73" s="275"/>
      <c r="Z73" s="275"/>
      <c r="AA73" s="275"/>
      <c r="AB73" s="275"/>
      <c r="AC73" s="275"/>
      <c r="AD73" s="275"/>
      <c r="AE73" s="275"/>
      <c r="AF73" s="275"/>
      <c r="AG73" s="275"/>
      <c r="AH73" s="275"/>
      <c r="AI73" s="275"/>
      <c r="AJ73" s="275"/>
      <c r="AK73" s="275"/>
      <c r="AL73" s="275"/>
      <c r="AM73" s="275"/>
    </row>
    <row r="74" spans="23:39" ht="13.5">
      <c r="W74" s="275"/>
      <c r="X74" s="275"/>
      <c r="Y74" s="275"/>
      <c r="Z74" s="275"/>
      <c r="AA74" s="275"/>
      <c r="AB74" s="275"/>
      <c r="AC74" s="275"/>
      <c r="AD74" s="275"/>
      <c r="AE74" s="275"/>
      <c r="AF74" s="275"/>
      <c r="AG74" s="275"/>
      <c r="AH74" s="275"/>
      <c r="AI74" s="275"/>
      <c r="AJ74" s="275"/>
      <c r="AK74" s="275"/>
      <c r="AL74" s="275"/>
      <c r="AM74" s="275"/>
    </row>
    <row r="75" spans="23:39" ht="13.5">
      <c r="W75" s="275"/>
      <c r="X75" s="275"/>
      <c r="Y75" s="275"/>
      <c r="Z75" s="275"/>
      <c r="AA75" s="275"/>
      <c r="AB75" s="275"/>
      <c r="AC75" s="275"/>
      <c r="AD75" s="275"/>
      <c r="AE75" s="275"/>
      <c r="AF75" s="275"/>
      <c r="AG75" s="275"/>
      <c r="AH75" s="275"/>
      <c r="AI75" s="275"/>
      <c r="AJ75" s="275"/>
      <c r="AK75" s="275"/>
      <c r="AL75" s="275"/>
      <c r="AM75" s="275"/>
    </row>
    <row r="76" spans="23:39" ht="13.5">
      <c r="W76" s="275"/>
      <c r="X76" s="275"/>
      <c r="Y76" s="275"/>
      <c r="Z76" s="275"/>
      <c r="AA76" s="275"/>
      <c r="AB76" s="275"/>
      <c r="AC76" s="275"/>
      <c r="AD76" s="275"/>
      <c r="AE76" s="275"/>
      <c r="AF76" s="275"/>
      <c r="AG76" s="275"/>
      <c r="AH76" s="275"/>
      <c r="AI76" s="275"/>
      <c r="AJ76" s="275"/>
      <c r="AK76" s="275"/>
      <c r="AL76" s="275"/>
      <c r="AM76" s="275"/>
    </row>
    <row r="77" spans="23:39" ht="13.5">
      <c r="W77" s="275"/>
      <c r="X77" s="275"/>
      <c r="Y77" s="275"/>
      <c r="Z77" s="275"/>
      <c r="AA77" s="275"/>
      <c r="AB77" s="275"/>
      <c r="AC77" s="275"/>
      <c r="AD77" s="275"/>
      <c r="AE77" s="275"/>
      <c r="AF77" s="275"/>
      <c r="AG77" s="275"/>
      <c r="AH77" s="275"/>
      <c r="AI77" s="275"/>
      <c r="AJ77" s="275"/>
      <c r="AK77" s="275"/>
      <c r="AL77" s="275"/>
      <c r="AM77" s="275"/>
    </row>
    <row r="78" spans="23:39" ht="13.5">
      <c r="W78" s="275"/>
      <c r="X78" s="275"/>
      <c r="Y78" s="275"/>
      <c r="Z78" s="275"/>
      <c r="AA78" s="275"/>
      <c r="AB78" s="275"/>
      <c r="AC78" s="275"/>
      <c r="AD78" s="275"/>
      <c r="AE78" s="275"/>
      <c r="AF78" s="275"/>
      <c r="AG78" s="275"/>
      <c r="AH78" s="275"/>
      <c r="AI78" s="275"/>
      <c r="AJ78" s="275"/>
      <c r="AK78" s="275"/>
      <c r="AL78" s="275"/>
      <c r="AM78" s="275"/>
    </row>
    <row r="79" spans="23:39" ht="13.5">
      <c r="W79" s="275"/>
      <c r="X79" s="275"/>
      <c r="Y79" s="275"/>
      <c r="Z79" s="275"/>
      <c r="AA79" s="275"/>
      <c r="AB79" s="275"/>
      <c r="AC79" s="275"/>
      <c r="AD79" s="275"/>
      <c r="AE79" s="275"/>
      <c r="AF79" s="275"/>
      <c r="AG79" s="275"/>
      <c r="AH79" s="275"/>
      <c r="AI79" s="275"/>
      <c r="AJ79" s="275"/>
      <c r="AK79" s="275"/>
      <c r="AL79" s="275"/>
      <c r="AM79" s="275"/>
    </row>
    <row r="80" spans="23:39" ht="13.5">
      <c r="W80" s="275"/>
      <c r="X80" s="275"/>
      <c r="Y80" s="275"/>
      <c r="Z80" s="275"/>
      <c r="AA80" s="275"/>
      <c r="AB80" s="275"/>
      <c r="AC80" s="275"/>
      <c r="AD80" s="275"/>
      <c r="AE80" s="275"/>
      <c r="AF80" s="275"/>
      <c r="AG80" s="275"/>
      <c r="AH80" s="275"/>
      <c r="AI80" s="275"/>
      <c r="AJ80" s="275"/>
      <c r="AK80" s="275"/>
      <c r="AL80" s="275"/>
      <c r="AM80" s="275"/>
    </row>
    <row r="81" spans="23:39" ht="13.5">
      <c r="W81" s="275"/>
      <c r="X81" s="275"/>
      <c r="Y81" s="275"/>
      <c r="Z81" s="275"/>
      <c r="AA81" s="275"/>
      <c r="AB81" s="275"/>
      <c r="AC81" s="275"/>
      <c r="AD81" s="275"/>
      <c r="AE81" s="275"/>
      <c r="AF81" s="275"/>
      <c r="AG81" s="275"/>
      <c r="AH81" s="275"/>
      <c r="AI81" s="275"/>
      <c r="AJ81" s="275"/>
      <c r="AK81" s="275"/>
      <c r="AL81" s="275"/>
      <c r="AM81" s="275"/>
    </row>
    <row r="82" spans="23:39" ht="13.5">
      <c r="W82" s="275"/>
      <c r="X82" s="275"/>
      <c r="Y82" s="275"/>
      <c r="Z82" s="275"/>
      <c r="AA82" s="275"/>
      <c r="AB82" s="275"/>
      <c r="AC82" s="275"/>
      <c r="AD82" s="275"/>
      <c r="AE82" s="275"/>
      <c r="AF82" s="275"/>
      <c r="AG82" s="275"/>
      <c r="AH82" s="275"/>
      <c r="AI82" s="275"/>
      <c r="AJ82" s="275"/>
      <c r="AK82" s="275"/>
      <c r="AL82" s="275"/>
      <c r="AM82" s="275"/>
    </row>
    <row r="83" spans="23:39" ht="13.5">
      <c r="W83" s="275"/>
      <c r="X83" s="275"/>
      <c r="Y83" s="275"/>
      <c r="Z83" s="275"/>
      <c r="AA83" s="275"/>
      <c r="AB83" s="275"/>
      <c r="AC83" s="275"/>
      <c r="AD83" s="275"/>
      <c r="AE83" s="275"/>
      <c r="AF83" s="275"/>
      <c r="AG83" s="275"/>
      <c r="AH83" s="275"/>
      <c r="AI83" s="275"/>
      <c r="AJ83" s="275"/>
      <c r="AK83" s="275"/>
      <c r="AL83" s="275"/>
      <c r="AM83" s="275"/>
    </row>
    <row r="84" spans="23:39" ht="13.5">
      <c r="W84" s="275"/>
      <c r="X84" s="275"/>
      <c r="Y84" s="275"/>
      <c r="Z84" s="275"/>
      <c r="AA84" s="275"/>
      <c r="AB84" s="275"/>
      <c r="AC84" s="275"/>
      <c r="AD84" s="275"/>
      <c r="AE84" s="275"/>
      <c r="AF84" s="275"/>
      <c r="AG84" s="275"/>
      <c r="AH84" s="275"/>
      <c r="AI84" s="275"/>
      <c r="AJ84" s="275"/>
      <c r="AK84" s="275"/>
      <c r="AL84" s="275"/>
      <c r="AM84" s="275"/>
    </row>
    <row r="85" spans="23:39" ht="13.5">
      <c r="W85" s="275"/>
      <c r="X85" s="275"/>
      <c r="Y85" s="275"/>
      <c r="Z85" s="275"/>
      <c r="AA85" s="275"/>
      <c r="AB85" s="275"/>
      <c r="AC85" s="275"/>
      <c r="AD85" s="275"/>
      <c r="AE85" s="275"/>
      <c r="AF85" s="275"/>
      <c r="AG85" s="275"/>
      <c r="AH85" s="275"/>
      <c r="AI85" s="275"/>
      <c r="AJ85" s="275"/>
      <c r="AK85" s="275"/>
      <c r="AL85" s="275"/>
      <c r="AM85" s="275"/>
    </row>
    <row r="86" spans="23:39" ht="13.5">
      <c r="W86" s="275"/>
      <c r="X86" s="275"/>
      <c r="Y86" s="275"/>
      <c r="Z86" s="275"/>
      <c r="AA86" s="275"/>
      <c r="AB86" s="275"/>
      <c r="AC86" s="275"/>
      <c r="AD86" s="275"/>
      <c r="AE86" s="275"/>
      <c r="AF86" s="275"/>
      <c r="AG86" s="275"/>
      <c r="AH86" s="275"/>
      <c r="AI86" s="275"/>
      <c r="AJ86" s="275"/>
      <c r="AK86" s="275"/>
      <c r="AL86" s="275"/>
      <c r="AM86" s="275"/>
    </row>
    <row r="87" spans="23:39" ht="13.5">
      <c r="W87" s="275"/>
      <c r="X87" s="275"/>
      <c r="Y87" s="275"/>
      <c r="Z87" s="275"/>
      <c r="AA87" s="275"/>
      <c r="AB87" s="275"/>
      <c r="AC87" s="275"/>
      <c r="AD87" s="275"/>
      <c r="AE87" s="275"/>
      <c r="AF87" s="275"/>
      <c r="AG87" s="275"/>
      <c r="AH87" s="275"/>
      <c r="AI87" s="275"/>
      <c r="AJ87" s="275"/>
      <c r="AK87" s="275"/>
      <c r="AL87" s="275"/>
      <c r="AM87" s="275"/>
    </row>
    <row r="88" spans="23:39" ht="13.5">
      <c r="W88" s="275"/>
      <c r="X88" s="275"/>
      <c r="Y88" s="275"/>
      <c r="Z88" s="275"/>
      <c r="AA88" s="275"/>
      <c r="AB88" s="275"/>
      <c r="AC88" s="275"/>
      <c r="AD88" s="275"/>
      <c r="AE88" s="275"/>
      <c r="AF88" s="275"/>
      <c r="AG88" s="275"/>
      <c r="AH88" s="275"/>
      <c r="AI88" s="275"/>
      <c r="AJ88" s="275"/>
      <c r="AK88" s="275"/>
      <c r="AL88" s="275"/>
      <c r="AM88" s="275"/>
    </row>
    <row r="89" spans="23:39" ht="13.5">
      <c r="W89" s="275"/>
      <c r="X89" s="275"/>
      <c r="Y89" s="275"/>
      <c r="Z89" s="275"/>
      <c r="AA89" s="275"/>
      <c r="AB89" s="275"/>
      <c r="AC89" s="275"/>
      <c r="AD89" s="275"/>
      <c r="AE89" s="275"/>
      <c r="AF89" s="275"/>
      <c r="AG89" s="275"/>
      <c r="AH89" s="275"/>
      <c r="AI89" s="275"/>
      <c r="AJ89" s="275"/>
      <c r="AK89" s="275"/>
      <c r="AL89" s="275"/>
      <c r="AM89" s="275"/>
    </row>
    <row r="90" spans="23:39" ht="13.5">
      <c r="W90" s="275"/>
      <c r="X90" s="275"/>
      <c r="Y90" s="275"/>
      <c r="Z90" s="275"/>
      <c r="AA90" s="275"/>
      <c r="AB90" s="275"/>
      <c r="AC90" s="275"/>
      <c r="AD90" s="275"/>
      <c r="AE90" s="275"/>
      <c r="AF90" s="275"/>
      <c r="AG90" s="275"/>
      <c r="AH90" s="275"/>
      <c r="AI90" s="275"/>
      <c r="AJ90" s="275"/>
      <c r="AK90" s="275"/>
      <c r="AL90" s="275"/>
      <c r="AM90" s="275"/>
    </row>
    <row r="91" spans="23:39" ht="13.5">
      <c r="W91" s="275"/>
      <c r="X91" s="275"/>
      <c r="Y91" s="275"/>
      <c r="Z91" s="275"/>
      <c r="AA91" s="275"/>
      <c r="AB91" s="275"/>
      <c r="AC91" s="275"/>
      <c r="AD91" s="275"/>
      <c r="AE91" s="275"/>
      <c r="AF91" s="275"/>
      <c r="AG91" s="275"/>
      <c r="AH91" s="275"/>
      <c r="AI91" s="275"/>
      <c r="AJ91" s="275"/>
      <c r="AK91" s="275"/>
      <c r="AL91" s="275"/>
      <c r="AM91" s="275"/>
    </row>
    <row r="92" spans="23:39" ht="13.5"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275"/>
      <c r="AH92" s="275"/>
      <c r="AI92" s="275"/>
      <c r="AJ92" s="275"/>
      <c r="AK92" s="275"/>
      <c r="AL92" s="275"/>
      <c r="AM92" s="275"/>
    </row>
    <row r="93" spans="23:39" ht="13.5">
      <c r="W93" s="275"/>
      <c r="X93" s="275"/>
      <c r="Y93" s="275"/>
      <c r="Z93" s="275"/>
      <c r="AA93" s="275"/>
      <c r="AB93" s="275"/>
      <c r="AC93" s="275"/>
      <c r="AD93" s="275"/>
      <c r="AE93" s="275"/>
      <c r="AF93" s="275"/>
      <c r="AG93" s="275"/>
      <c r="AH93" s="275"/>
      <c r="AI93" s="275"/>
      <c r="AJ93" s="275"/>
      <c r="AK93" s="275"/>
      <c r="AL93" s="275"/>
      <c r="AM93" s="275"/>
    </row>
    <row r="94" spans="23:39" ht="13.5">
      <c r="W94" s="275"/>
      <c r="X94" s="275"/>
      <c r="Y94" s="275"/>
      <c r="Z94" s="275"/>
      <c r="AA94" s="275"/>
      <c r="AB94" s="275"/>
      <c r="AC94" s="275"/>
      <c r="AD94" s="275"/>
      <c r="AE94" s="275"/>
      <c r="AF94" s="275"/>
      <c r="AG94" s="275"/>
      <c r="AH94" s="275"/>
      <c r="AI94" s="275"/>
      <c r="AJ94" s="275"/>
      <c r="AK94" s="275"/>
      <c r="AL94" s="275"/>
      <c r="AM94" s="275"/>
    </row>
    <row r="95" spans="23:39" ht="13.5">
      <c r="W95" s="275"/>
      <c r="X95" s="275"/>
      <c r="Y95" s="275"/>
      <c r="Z95" s="275"/>
      <c r="AA95" s="275"/>
      <c r="AB95" s="275"/>
      <c r="AC95" s="275"/>
      <c r="AD95" s="275"/>
      <c r="AE95" s="275"/>
      <c r="AF95" s="275"/>
      <c r="AG95" s="275"/>
      <c r="AH95" s="275"/>
      <c r="AI95" s="275"/>
      <c r="AJ95" s="275"/>
      <c r="AK95" s="275"/>
      <c r="AL95" s="275"/>
      <c r="AM95" s="275"/>
    </row>
    <row r="96" spans="23:39" ht="13.5">
      <c r="W96" s="275"/>
      <c r="X96" s="275"/>
      <c r="Y96" s="275"/>
      <c r="Z96" s="275"/>
      <c r="AA96" s="275"/>
      <c r="AB96" s="275"/>
      <c r="AC96" s="275"/>
      <c r="AD96" s="275"/>
      <c r="AE96" s="275"/>
      <c r="AF96" s="275"/>
      <c r="AG96" s="275"/>
      <c r="AH96" s="275"/>
      <c r="AI96" s="275"/>
      <c r="AJ96" s="275"/>
      <c r="AK96" s="275"/>
      <c r="AL96" s="275"/>
      <c r="AM96" s="275"/>
    </row>
    <row r="97" spans="23:39" ht="13.5">
      <c r="W97" s="275"/>
      <c r="X97" s="275"/>
      <c r="Y97" s="275"/>
      <c r="Z97" s="275"/>
      <c r="AA97" s="275"/>
      <c r="AB97" s="275"/>
      <c r="AC97" s="275"/>
      <c r="AD97" s="275"/>
      <c r="AE97" s="275"/>
      <c r="AF97" s="275"/>
      <c r="AG97" s="275"/>
      <c r="AH97" s="275"/>
      <c r="AI97" s="275"/>
      <c r="AJ97" s="275"/>
      <c r="AK97" s="275"/>
      <c r="AL97" s="275"/>
      <c r="AM97" s="275"/>
    </row>
    <row r="98" spans="23:39" ht="13.5">
      <c r="W98" s="275"/>
      <c r="X98" s="275"/>
      <c r="Y98" s="275"/>
      <c r="Z98" s="275"/>
      <c r="AA98" s="275"/>
      <c r="AB98" s="275"/>
      <c r="AC98" s="275"/>
      <c r="AD98" s="275"/>
      <c r="AE98" s="275"/>
      <c r="AF98" s="275"/>
      <c r="AG98" s="275"/>
      <c r="AH98" s="275"/>
      <c r="AI98" s="275"/>
      <c r="AJ98" s="275"/>
      <c r="AK98" s="275"/>
      <c r="AL98" s="275"/>
      <c r="AM98" s="275"/>
    </row>
    <row r="99" spans="23:39" ht="13.5">
      <c r="W99" s="275"/>
      <c r="X99" s="275"/>
      <c r="Y99" s="275"/>
      <c r="Z99" s="275"/>
      <c r="AA99" s="275"/>
      <c r="AB99" s="275"/>
      <c r="AC99" s="275"/>
      <c r="AD99" s="275"/>
      <c r="AE99" s="275"/>
      <c r="AF99" s="275"/>
      <c r="AG99" s="275"/>
      <c r="AH99" s="275"/>
      <c r="AI99" s="275"/>
      <c r="AJ99" s="275"/>
      <c r="AK99" s="275"/>
      <c r="AL99" s="275"/>
      <c r="AM99" s="275"/>
    </row>
    <row r="100" spans="23:39" ht="13.5">
      <c r="W100" s="275"/>
      <c r="X100" s="275"/>
      <c r="Y100" s="275"/>
      <c r="Z100" s="275"/>
      <c r="AA100" s="275"/>
      <c r="AB100" s="275"/>
      <c r="AC100" s="275"/>
      <c r="AD100" s="275"/>
      <c r="AE100" s="275"/>
      <c r="AF100" s="275"/>
      <c r="AG100" s="275"/>
      <c r="AH100" s="275"/>
      <c r="AI100" s="275"/>
      <c r="AJ100" s="275"/>
      <c r="AK100" s="275"/>
      <c r="AL100" s="275"/>
      <c r="AM100" s="275"/>
    </row>
    <row r="101" spans="23:39" ht="13.5">
      <c r="W101" s="275"/>
      <c r="X101" s="275"/>
      <c r="Y101" s="275"/>
      <c r="Z101" s="275"/>
      <c r="AA101" s="275"/>
      <c r="AB101" s="275"/>
      <c r="AC101" s="275"/>
      <c r="AD101" s="275"/>
      <c r="AE101" s="275"/>
      <c r="AF101" s="275"/>
      <c r="AG101" s="275"/>
      <c r="AH101" s="275"/>
      <c r="AI101" s="275"/>
      <c r="AJ101" s="275"/>
      <c r="AK101" s="275"/>
      <c r="AL101" s="275"/>
      <c r="AM101" s="275"/>
    </row>
    <row r="102" spans="23:39" ht="13.5">
      <c r="W102" s="275"/>
      <c r="X102" s="275"/>
      <c r="Y102" s="275"/>
      <c r="Z102" s="275"/>
      <c r="AA102" s="275"/>
      <c r="AB102" s="275"/>
      <c r="AC102" s="275"/>
      <c r="AD102" s="275"/>
      <c r="AE102" s="275"/>
      <c r="AF102" s="275"/>
      <c r="AG102" s="275"/>
      <c r="AH102" s="275"/>
      <c r="AI102" s="275"/>
      <c r="AJ102" s="275"/>
      <c r="AK102" s="275"/>
      <c r="AL102" s="275"/>
      <c r="AM102" s="275"/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showGridLines="0" showZeros="0" zoomScale="111" zoomScaleNormal="111" workbookViewId="0" topLeftCell="A1">
      <selection activeCell="G9" sqref="G9"/>
    </sheetView>
  </sheetViews>
  <sheetFormatPr defaultColWidth="9.140625" defaultRowHeight="12.75"/>
  <cols>
    <col min="1" max="1" width="6.7109375" style="164" customWidth="1"/>
    <col min="2" max="2" width="2.7109375" style="164" customWidth="1"/>
    <col min="3" max="3" width="4.7109375" style="164" customWidth="1"/>
    <col min="4" max="4" width="12.7109375" style="164" customWidth="1"/>
    <col min="5" max="5" width="8.421875" style="164" customWidth="1"/>
    <col min="6" max="6" width="4.28125" style="164" customWidth="1"/>
    <col min="7" max="7" width="6.8515625" style="164" customWidth="1"/>
    <col min="8" max="8" width="6.00390625" style="164" customWidth="1"/>
    <col min="9" max="9" width="7.7109375" style="164" customWidth="1"/>
    <col min="10" max="10" width="5.7109375" style="164" customWidth="1"/>
    <col min="11" max="11" width="6.7109375" style="164" customWidth="1"/>
    <col min="12" max="12" width="6.00390625" style="164" customWidth="1"/>
    <col min="13" max="13" width="7.7109375" style="164" customWidth="1"/>
    <col min="14" max="14" width="5.7109375" style="164" customWidth="1"/>
    <col min="15" max="15" width="5.28125" style="164" customWidth="1"/>
    <col min="16" max="16" width="3.7109375" style="164" customWidth="1"/>
    <col min="17" max="20" width="1.7109375" style="164" customWidth="1"/>
    <col min="21" max="21" width="0.85546875" style="164" customWidth="1"/>
    <col min="22" max="16384" width="9.140625" style="164" customWidth="1"/>
  </cols>
  <sheetData>
    <row r="1" spans="1:21" ht="15.75" customHeight="1">
      <c r="A1" s="554" t="s">
        <v>287</v>
      </c>
      <c r="B1" s="346"/>
      <c r="C1" s="346"/>
      <c r="D1" s="346"/>
      <c r="E1" s="346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8"/>
    </row>
    <row r="2" spans="1:21" ht="8.25" customHeight="1">
      <c r="A2" s="327" t="s">
        <v>562</v>
      </c>
      <c r="B2" s="328"/>
      <c r="C2" s="328"/>
      <c r="D2" s="328"/>
      <c r="E2" s="328"/>
      <c r="H2" s="327" t="s">
        <v>71</v>
      </c>
      <c r="K2" s="328"/>
      <c r="L2" s="328"/>
      <c r="M2" s="328"/>
      <c r="N2" s="328"/>
      <c r="O2" s="327" t="s">
        <v>72</v>
      </c>
      <c r="P2" s="328"/>
      <c r="U2" s="329"/>
    </row>
    <row r="3" spans="1:21" s="350" customFormat="1" ht="12.75">
      <c r="A3" s="349">
        <f>'A01'!$E$4</f>
        <v>0</v>
      </c>
      <c r="B3" s="351"/>
      <c r="C3" s="351"/>
      <c r="D3" s="351"/>
      <c r="E3" s="351"/>
      <c r="H3" s="349">
        <f>'A01'!$E$5</f>
        <v>0</v>
      </c>
      <c r="K3" s="351"/>
      <c r="L3" s="351"/>
      <c r="M3" s="351"/>
      <c r="N3" s="351"/>
      <c r="O3" s="349"/>
      <c r="P3" s="693">
        <f>'A01'!$P$5</f>
        <v>0</v>
      </c>
      <c r="Q3" s="509"/>
      <c r="R3" s="353" t="s">
        <v>7</v>
      </c>
      <c r="S3" s="597">
        <f>'A01'!$R$5</f>
        <v>0</v>
      </c>
      <c r="T3" s="509"/>
      <c r="U3" s="356"/>
    </row>
    <row r="4" spans="1:21" ht="5.25" customHeight="1" thickBot="1">
      <c r="A4" s="150"/>
      <c r="B4" s="409"/>
      <c r="C4" s="409"/>
      <c r="D4" s="409"/>
      <c r="E4" s="409"/>
      <c r="F4" s="409"/>
      <c r="G4" s="409"/>
      <c r="H4" s="150"/>
      <c r="I4" s="409"/>
      <c r="J4" s="409"/>
      <c r="K4" s="409"/>
      <c r="L4" s="409"/>
      <c r="M4" s="409"/>
      <c r="N4" s="409"/>
      <c r="O4" s="150"/>
      <c r="P4" s="409"/>
      <c r="Q4" s="409"/>
      <c r="R4" s="409"/>
      <c r="S4" s="409"/>
      <c r="T4" s="409"/>
      <c r="U4" s="408"/>
    </row>
    <row r="5" spans="1:21" ht="13.5" customHeight="1" thickTop="1">
      <c r="A5" s="335"/>
      <c r="B5" s="319"/>
      <c r="C5" s="319"/>
      <c r="D5" s="319"/>
      <c r="E5" s="319"/>
      <c r="F5" s="319"/>
      <c r="G5" s="446" t="s">
        <v>256</v>
      </c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34"/>
    </row>
    <row r="6" spans="1:21" ht="12.75" customHeight="1">
      <c r="A6" s="338"/>
      <c r="B6" s="331"/>
      <c r="C6" s="331"/>
      <c r="D6" s="331"/>
      <c r="E6" s="331"/>
      <c r="F6" s="331"/>
      <c r="G6" s="577" t="s">
        <v>123</v>
      </c>
      <c r="H6" s="310"/>
      <c r="I6" s="578"/>
      <c r="J6" s="366"/>
      <c r="K6" s="579" t="s">
        <v>122</v>
      </c>
      <c r="L6" s="580"/>
      <c r="M6" s="580"/>
      <c r="N6" s="314"/>
      <c r="O6" s="581" t="s">
        <v>124</v>
      </c>
      <c r="P6" s="314"/>
      <c r="Q6" s="314"/>
      <c r="R6" s="314"/>
      <c r="S6" s="314"/>
      <c r="T6" s="314"/>
      <c r="U6" s="334"/>
    </row>
    <row r="7" spans="1:21" ht="12.75" customHeight="1">
      <c r="A7" s="582" t="s">
        <v>170</v>
      </c>
      <c r="B7" s="583"/>
      <c r="C7" s="583"/>
      <c r="D7" s="583"/>
      <c r="E7" s="583"/>
      <c r="F7" s="586" t="s">
        <v>171</v>
      </c>
      <c r="G7" s="585" t="s">
        <v>172</v>
      </c>
      <c r="H7" s="586" t="s">
        <v>173</v>
      </c>
      <c r="I7" s="586" t="s">
        <v>174</v>
      </c>
      <c r="J7" s="587" t="s">
        <v>175</v>
      </c>
      <c r="K7" s="588" t="s">
        <v>205</v>
      </c>
      <c r="L7" s="584" t="s">
        <v>206</v>
      </c>
      <c r="M7" s="582" t="s">
        <v>207</v>
      </c>
      <c r="N7" s="584" t="s">
        <v>208</v>
      </c>
      <c r="O7" s="589" t="s">
        <v>209</v>
      </c>
      <c r="P7" s="583"/>
      <c r="Q7" s="582" t="s">
        <v>257</v>
      </c>
      <c r="R7" s="583"/>
      <c r="S7" s="583"/>
      <c r="T7" s="583"/>
      <c r="U7" s="590"/>
    </row>
    <row r="8" spans="1:21" ht="36" customHeight="1" thickBot="1">
      <c r="A8" s="405" t="s">
        <v>176</v>
      </c>
      <c r="B8" s="591"/>
      <c r="C8" s="591"/>
      <c r="D8" s="591"/>
      <c r="E8" s="591"/>
      <c r="F8" s="358" t="s">
        <v>672</v>
      </c>
      <c r="G8" s="363" t="s">
        <v>258</v>
      </c>
      <c r="H8" s="358" t="s">
        <v>259</v>
      </c>
      <c r="I8" s="358" t="s">
        <v>260</v>
      </c>
      <c r="J8" s="369" t="s">
        <v>673</v>
      </c>
      <c r="K8" s="593" t="s">
        <v>258</v>
      </c>
      <c r="L8" s="358" t="s">
        <v>259</v>
      </c>
      <c r="M8" s="358" t="s">
        <v>260</v>
      </c>
      <c r="N8" s="358" t="s">
        <v>674</v>
      </c>
      <c r="O8" s="594" t="s">
        <v>260</v>
      </c>
      <c r="P8" s="376"/>
      <c r="Q8" s="595" t="s">
        <v>718</v>
      </c>
      <c r="R8" s="376"/>
      <c r="S8" s="376"/>
      <c r="T8" s="376"/>
      <c r="U8" s="377"/>
    </row>
    <row r="9" spans="1:21" s="575" customFormat="1" ht="15" customHeight="1" thickBot="1" thickTop="1">
      <c r="A9" s="728" t="s">
        <v>177</v>
      </c>
      <c r="B9" s="661"/>
      <c r="C9" s="661"/>
      <c r="D9" s="661"/>
      <c r="E9" s="661"/>
      <c r="F9" s="663" t="s">
        <v>192</v>
      </c>
      <c r="G9" s="694"/>
      <c r="H9" s="695"/>
      <c r="I9" s="696">
        <f aca="true" t="shared" si="0" ref="I9:I24">G9*H9</f>
        <v>0</v>
      </c>
      <c r="J9" s="662" t="s">
        <v>218</v>
      </c>
      <c r="K9" s="699"/>
      <c r="L9" s="695"/>
      <c r="M9" s="696">
        <f aca="true" t="shared" si="1" ref="M9:M24">K9*L9</f>
        <v>0</v>
      </c>
      <c r="N9" s="663" t="s">
        <v>218</v>
      </c>
      <c r="O9" s="700">
        <f aca="true" t="shared" si="2" ref="O9:O24">I9+M9</f>
        <v>0</v>
      </c>
      <c r="P9" s="701"/>
      <c r="Q9" s="664" t="s">
        <v>263</v>
      </c>
      <c r="R9" s="665"/>
      <c r="S9" s="665"/>
      <c r="T9" s="665"/>
      <c r="U9" s="666"/>
    </row>
    <row r="10" spans="1:21" ht="15" customHeight="1" thickTop="1">
      <c r="A10" s="598" t="s">
        <v>182</v>
      </c>
      <c r="B10" s="331"/>
      <c r="C10" s="331"/>
      <c r="D10" s="331"/>
      <c r="E10" s="331"/>
      <c r="F10" s="291">
        <v>25</v>
      </c>
      <c r="G10" s="697"/>
      <c r="H10" s="234"/>
      <c r="I10" s="139">
        <f t="shared" si="0"/>
        <v>0</v>
      </c>
      <c r="J10" s="698">
        <f aca="true" t="shared" si="3" ref="J10:J25">IF(G10&gt;659,H10*F10,0)</f>
        <v>0</v>
      </c>
      <c r="K10" s="189"/>
      <c r="L10" s="234"/>
      <c r="M10" s="139">
        <f t="shared" si="1"/>
        <v>0</v>
      </c>
      <c r="N10" s="698">
        <f aca="true" t="shared" si="4" ref="N10:N25">IF(K10&gt;659,L10*F10,0)</f>
        <v>0</v>
      </c>
      <c r="O10" s="163">
        <f t="shared" si="2"/>
        <v>0</v>
      </c>
      <c r="P10" s="177"/>
      <c r="Q10" s="169">
        <f aca="true" t="shared" si="5" ref="Q10:Q24">J10+N10</f>
        <v>0</v>
      </c>
      <c r="R10" s="177"/>
      <c r="S10" s="177"/>
      <c r="T10" s="177"/>
      <c r="U10" s="176"/>
    </row>
    <row r="11" spans="1:21" ht="15" customHeight="1">
      <c r="A11" s="598" t="s">
        <v>182</v>
      </c>
      <c r="B11" s="331"/>
      <c r="C11" s="331"/>
      <c r="D11" s="331"/>
      <c r="E11" s="331"/>
      <c r="F11" s="291">
        <v>25</v>
      </c>
      <c r="G11" s="697"/>
      <c r="H11" s="234"/>
      <c r="I11" s="139">
        <f t="shared" si="0"/>
        <v>0</v>
      </c>
      <c r="J11" s="698">
        <f t="shared" si="3"/>
        <v>0</v>
      </c>
      <c r="K11" s="189"/>
      <c r="L11" s="234"/>
      <c r="M11" s="139">
        <f t="shared" si="1"/>
        <v>0</v>
      </c>
      <c r="N11" s="698">
        <f t="shared" si="4"/>
        <v>0</v>
      </c>
      <c r="O11" s="163">
        <f t="shared" si="2"/>
        <v>0</v>
      </c>
      <c r="P11" s="177"/>
      <c r="Q11" s="169">
        <f t="shared" si="5"/>
        <v>0</v>
      </c>
      <c r="R11" s="177"/>
      <c r="S11" s="177"/>
      <c r="T11" s="177"/>
      <c r="U11" s="176"/>
    </row>
    <row r="12" spans="1:21" ht="15" customHeight="1">
      <c r="A12" s="598" t="s">
        <v>182</v>
      </c>
      <c r="B12" s="331"/>
      <c r="C12" s="331"/>
      <c r="D12" s="331"/>
      <c r="E12" s="331"/>
      <c r="F12" s="291">
        <v>25</v>
      </c>
      <c r="G12" s="697"/>
      <c r="H12" s="234"/>
      <c r="I12" s="139">
        <f t="shared" si="0"/>
        <v>0</v>
      </c>
      <c r="J12" s="698">
        <f t="shared" si="3"/>
        <v>0</v>
      </c>
      <c r="K12" s="189"/>
      <c r="L12" s="234"/>
      <c r="M12" s="139">
        <f t="shared" si="1"/>
        <v>0</v>
      </c>
      <c r="N12" s="698">
        <f t="shared" si="4"/>
        <v>0</v>
      </c>
      <c r="O12" s="163">
        <f t="shared" si="2"/>
        <v>0</v>
      </c>
      <c r="P12" s="177"/>
      <c r="Q12" s="169">
        <f t="shared" si="5"/>
        <v>0</v>
      </c>
      <c r="R12" s="177"/>
      <c r="S12" s="177"/>
      <c r="T12" s="177"/>
      <c r="U12" s="176"/>
    </row>
    <row r="13" spans="1:21" ht="15" customHeight="1">
      <c r="A13" s="598" t="s">
        <v>182</v>
      </c>
      <c r="B13" s="331"/>
      <c r="C13" s="331"/>
      <c r="D13" s="331"/>
      <c r="E13" s="331"/>
      <c r="F13" s="291">
        <v>25</v>
      </c>
      <c r="G13" s="697"/>
      <c r="H13" s="234"/>
      <c r="I13" s="139">
        <f t="shared" si="0"/>
        <v>0</v>
      </c>
      <c r="J13" s="698">
        <f t="shared" si="3"/>
        <v>0</v>
      </c>
      <c r="K13" s="189"/>
      <c r="L13" s="234"/>
      <c r="M13" s="139">
        <f t="shared" si="1"/>
        <v>0</v>
      </c>
      <c r="N13" s="698">
        <f t="shared" si="4"/>
        <v>0</v>
      </c>
      <c r="O13" s="163">
        <f t="shared" si="2"/>
        <v>0</v>
      </c>
      <c r="P13" s="177"/>
      <c r="Q13" s="169">
        <f t="shared" si="5"/>
        <v>0</v>
      </c>
      <c r="R13" s="177"/>
      <c r="S13" s="177"/>
      <c r="T13" s="177"/>
      <c r="U13" s="176"/>
    </row>
    <row r="14" spans="1:21" ht="15" customHeight="1">
      <c r="A14" s="598" t="s">
        <v>182</v>
      </c>
      <c r="B14" s="331"/>
      <c r="C14" s="331"/>
      <c r="D14" s="331"/>
      <c r="E14" s="331"/>
      <c r="F14" s="291">
        <v>25</v>
      </c>
      <c r="G14" s="697"/>
      <c r="H14" s="234"/>
      <c r="I14" s="139">
        <f t="shared" si="0"/>
        <v>0</v>
      </c>
      <c r="J14" s="698">
        <f t="shared" si="3"/>
        <v>0</v>
      </c>
      <c r="K14" s="189"/>
      <c r="L14" s="234"/>
      <c r="M14" s="139">
        <f t="shared" si="1"/>
        <v>0</v>
      </c>
      <c r="N14" s="698">
        <f t="shared" si="4"/>
        <v>0</v>
      </c>
      <c r="O14" s="163">
        <f t="shared" si="2"/>
        <v>0</v>
      </c>
      <c r="P14" s="177"/>
      <c r="Q14" s="169">
        <f t="shared" si="5"/>
        <v>0</v>
      </c>
      <c r="R14" s="177"/>
      <c r="S14" s="177"/>
      <c r="T14" s="177"/>
      <c r="U14" s="176"/>
    </row>
    <row r="15" spans="1:21" ht="15" customHeight="1">
      <c r="A15" s="598" t="s">
        <v>182</v>
      </c>
      <c r="B15" s="331"/>
      <c r="C15" s="331"/>
      <c r="D15" s="331"/>
      <c r="E15" s="331"/>
      <c r="F15" s="291">
        <v>25</v>
      </c>
      <c r="G15" s="697"/>
      <c r="H15" s="234"/>
      <c r="I15" s="139">
        <f t="shared" si="0"/>
        <v>0</v>
      </c>
      <c r="J15" s="698">
        <f t="shared" si="3"/>
        <v>0</v>
      </c>
      <c r="K15" s="189"/>
      <c r="L15" s="234"/>
      <c r="M15" s="139">
        <f t="shared" si="1"/>
        <v>0</v>
      </c>
      <c r="N15" s="698">
        <f t="shared" si="4"/>
        <v>0</v>
      </c>
      <c r="O15" s="163">
        <f t="shared" si="2"/>
        <v>0</v>
      </c>
      <c r="P15" s="177"/>
      <c r="Q15" s="169">
        <f t="shared" si="5"/>
        <v>0</v>
      </c>
      <c r="R15" s="177"/>
      <c r="S15" s="177"/>
      <c r="T15" s="177"/>
      <c r="U15" s="176"/>
    </row>
    <row r="16" spans="1:21" ht="15" customHeight="1">
      <c r="A16" s="598" t="s">
        <v>182</v>
      </c>
      <c r="B16" s="331"/>
      <c r="C16" s="331"/>
      <c r="D16" s="331"/>
      <c r="E16" s="331"/>
      <c r="F16" s="291">
        <v>25</v>
      </c>
      <c r="G16" s="697"/>
      <c r="H16" s="234"/>
      <c r="I16" s="139">
        <f t="shared" si="0"/>
        <v>0</v>
      </c>
      <c r="J16" s="698">
        <f t="shared" si="3"/>
        <v>0</v>
      </c>
      <c r="K16" s="189"/>
      <c r="L16" s="234"/>
      <c r="M16" s="139">
        <f t="shared" si="1"/>
        <v>0</v>
      </c>
      <c r="N16" s="698">
        <f t="shared" si="4"/>
        <v>0</v>
      </c>
      <c r="O16" s="163">
        <f t="shared" si="2"/>
        <v>0</v>
      </c>
      <c r="P16" s="177"/>
      <c r="Q16" s="169">
        <f t="shared" si="5"/>
        <v>0</v>
      </c>
      <c r="R16" s="177"/>
      <c r="S16" s="177"/>
      <c r="T16" s="177"/>
      <c r="U16" s="176"/>
    </row>
    <row r="17" spans="1:21" ht="15" customHeight="1">
      <c r="A17" s="598" t="s">
        <v>182</v>
      </c>
      <c r="B17" s="331"/>
      <c r="C17" s="331"/>
      <c r="D17" s="331"/>
      <c r="E17" s="331"/>
      <c r="F17" s="291">
        <v>25</v>
      </c>
      <c r="G17" s="697"/>
      <c r="H17" s="234"/>
      <c r="I17" s="139">
        <f t="shared" si="0"/>
        <v>0</v>
      </c>
      <c r="J17" s="698">
        <f t="shared" si="3"/>
        <v>0</v>
      </c>
      <c r="K17" s="189"/>
      <c r="L17" s="234"/>
      <c r="M17" s="139">
        <f t="shared" si="1"/>
        <v>0</v>
      </c>
      <c r="N17" s="698">
        <f t="shared" si="4"/>
        <v>0</v>
      </c>
      <c r="O17" s="163">
        <f t="shared" si="2"/>
        <v>0</v>
      </c>
      <c r="P17" s="177"/>
      <c r="Q17" s="169">
        <f t="shared" si="5"/>
        <v>0</v>
      </c>
      <c r="R17" s="177"/>
      <c r="S17" s="177"/>
      <c r="T17" s="177"/>
      <c r="U17" s="176"/>
    </row>
    <row r="18" spans="1:23" ht="15" customHeight="1">
      <c r="A18" s="598" t="s">
        <v>182</v>
      </c>
      <c r="B18" s="331"/>
      <c r="C18" s="331"/>
      <c r="D18" s="331"/>
      <c r="E18" s="331"/>
      <c r="F18" s="291">
        <v>25</v>
      </c>
      <c r="G18" s="697"/>
      <c r="H18" s="234"/>
      <c r="I18" s="139">
        <f t="shared" si="0"/>
        <v>0</v>
      </c>
      <c r="J18" s="698">
        <f t="shared" si="3"/>
        <v>0</v>
      </c>
      <c r="K18" s="189"/>
      <c r="L18" s="234"/>
      <c r="M18" s="139">
        <f t="shared" si="1"/>
        <v>0</v>
      </c>
      <c r="N18" s="698">
        <f t="shared" si="4"/>
        <v>0</v>
      </c>
      <c r="O18" s="163">
        <f t="shared" si="2"/>
        <v>0</v>
      </c>
      <c r="P18" s="177"/>
      <c r="Q18" s="169">
        <f t="shared" si="5"/>
        <v>0</v>
      </c>
      <c r="R18" s="177"/>
      <c r="S18" s="177"/>
      <c r="T18" s="177"/>
      <c r="U18" s="176"/>
      <c r="W18" s="275"/>
    </row>
    <row r="19" spans="1:21" ht="15" customHeight="1">
      <c r="A19" s="598" t="s">
        <v>182</v>
      </c>
      <c r="B19" s="314"/>
      <c r="C19" s="314"/>
      <c r="D19" s="314"/>
      <c r="E19" s="331"/>
      <c r="F19" s="291">
        <v>25</v>
      </c>
      <c r="G19" s="697"/>
      <c r="H19" s="234"/>
      <c r="I19" s="139">
        <f t="shared" si="0"/>
        <v>0</v>
      </c>
      <c r="J19" s="698">
        <f t="shared" si="3"/>
        <v>0</v>
      </c>
      <c r="K19" s="189"/>
      <c r="L19" s="234"/>
      <c r="M19" s="139">
        <f t="shared" si="1"/>
        <v>0</v>
      </c>
      <c r="N19" s="698">
        <f t="shared" si="4"/>
        <v>0</v>
      </c>
      <c r="O19" s="163">
        <f t="shared" si="2"/>
        <v>0</v>
      </c>
      <c r="P19" s="177"/>
      <c r="Q19" s="169">
        <f t="shared" si="5"/>
        <v>0</v>
      </c>
      <c r="R19" s="177"/>
      <c r="S19" s="177"/>
      <c r="T19" s="177"/>
      <c r="U19" s="176"/>
    </row>
    <row r="20" spans="1:21" ht="15" customHeight="1">
      <c r="A20" s="598" t="s">
        <v>182</v>
      </c>
      <c r="B20" s="331"/>
      <c r="C20" s="331"/>
      <c r="D20" s="331"/>
      <c r="E20" s="331"/>
      <c r="F20" s="291">
        <v>25</v>
      </c>
      <c r="G20" s="697"/>
      <c r="H20" s="234"/>
      <c r="I20" s="139">
        <f t="shared" si="0"/>
        <v>0</v>
      </c>
      <c r="J20" s="698">
        <f t="shared" si="3"/>
        <v>0</v>
      </c>
      <c r="K20" s="189"/>
      <c r="L20" s="234"/>
      <c r="M20" s="139">
        <f t="shared" si="1"/>
        <v>0</v>
      </c>
      <c r="N20" s="698">
        <f t="shared" si="4"/>
        <v>0</v>
      </c>
      <c r="O20" s="163">
        <f t="shared" si="2"/>
        <v>0</v>
      </c>
      <c r="P20" s="177"/>
      <c r="Q20" s="169">
        <f t="shared" si="5"/>
        <v>0</v>
      </c>
      <c r="R20" s="177"/>
      <c r="S20" s="177"/>
      <c r="T20" s="177"/>
      <c r="U20" s="176"/>
    </row>
    <row r="21" spans="1:21" ht="15" customHeight="1">
      <c r="A21" s="598" t="s">
        <v>182</v>
      </c>
      <c r="B21" s="331"/>
      <c r="C21" s="331"/>
      <c r="D21" s="331"/>
      <c r="E21" s="331"/>
      <c r="F21" s="291">
        <v>25</v>
      </c>
      <c r="G21" s="697"/>
      <c r="H21" s="234"/>
      <c r="I21" s="139">
        <f t="shared" si="0"/>
        <v>0</v>
      </c>
      <c r="J21" s="698">
        <f t="shared" si="3"/>
        <v>0</v>
      </c>
      <c r="K21" s="189"/>
      <c r="L21" s="234"/>
      <c r="M21" s="139">
        <f t="shared" si="1"/>
        <v>0</v>
      </c>
      <c r="N21" s="698">
        <f t="shared" si="4"/>
        <v>0</v>
      </c>
      <c r="O21" s="163">
        <f t="shared" si="2"/>
        <v>0</v>
      </c>
      <c r="P21" s="177"/>
      <c r="Q21" s="169">
        <f t="shared" si="5"/>
        <v>0</v>
      </c>
      <c r="R21" s="177"/>
      <c r="S21" s="177"/>
      <c r="T21" s="177"/>
      <c r="U21" s="176"/>
    </row>
    <row r="22" spans="1:23" ht="15" customHeight="1">
      <c r="A22" s="598" t="s">
        <v>182</v>
      </c>
      <c r="B22" s="331"/>
      <c r="C22" s="331"/>
      <c r="D22" s="331"/>
      <c r="E22" s="331"/>
      <c r="F22" s="291">
        <v>25</v>
      </c>
      <c r="G22" s="697"/>
      <c r="H22" s="234"/>
      <c r="I22" s="139">
        <f t="shared" si="0"/>
        <v>0</v>
      </c>
      <c r="J22" s="698">
        <f t="shared" si="3"/>
        <v>0</v>
      </c>
      <c r="K22" s="189"/>
      <c r="L22" s="234"/>
      <c r="M22" s="139">
        <f t="shared" si="1"/>
        <v>0</v>
      </c>
      <c r="N22" s="698">
        <f t="shared" si="4"/>
        <v>0</v>
      </c>
      <c r="O22" s="163">
        <f t="shared" si="2"/>
        <v>0</v>
      </c>
      <c r="P22" s="177"/>
      <c r="Q22" s="169">
        <f t="shared" si="5"/>
        <v>0</v>
      </c>
      <c r="R22" s="177"/>
      <c r="S22" s="177"/>
      <c r="T22" s="177"/>
      <c r="U22" s="176"/>
      <c r="W22" s="275"/>
    </row>
    <row r="23" spans="1:21" ht="15" customHeight="1">
      <c r="A23" s="598" t="s">
        <v>182</v>
      </c>
      <c r="B23" s="331"/>
      <c r="C23" s="331"/>
      <c r="D23" s="331"/>
      <c r="E23" s="331"/>
      <c r="F23" s="291">
        <v>25</v>
      </c>
      <c r="G23" s="697"/>
      <c r="H23" s="234"/>
      <c r="I23" s="139">
        <f t="shared" si="0"/>
        <v>0</v>
      </c>
      <c r="J23" s="698">
        <f t="shared" si="3"/>
        <v>0</v>
      </c>
      <c r="K23" s="189"/>
      <c r="L23" s="234"/>
      <c r="M23" s="139">
        <f t="shared" si="1"/>
        <v>0</v>
      </c>
      <c r="N23" s="698">
        <f t="shared" si="4"/>
        <v>0</v>
      </c>
      <c r="O23" s="163">
        <f t="shared" si="2"/>
        <v>0</v>
      </c>
      <c r="P23" s="177"/>
      <c r="Q23" s="169">
        <f t="shared" si="5"/>
        <v>0</v>
      </c>
      <c r="R23" s="177"/>
      <c r="S23" s="177"/>
      <c r="T23" s="177"/>
      <c r="U23" s="176"/>
    </row>
    <row r="24" spans="1:23" ht="15" customHeight="1">
      <c r="A24" s="598" t="s">
        <v>182</v>
      </c>
      <c r="B24" s="331"/>
      <c r="C24" s="331"/>
      <c r="D24" s="331"/>
      <c r="E24" s="331"/>
      <c r="F24" s="291">
        <v>25</v>
      </c>
      <c r="G24" s="697"/>
      <c r="H24" s="234"/>
      <c r="I24" s="139">
        <f t="shared" si="0"/>
        <v>0</v>
      </c>
      <c r="J24" s="698">
        <f t="shared" si="3"/>
        <v>0</v>
      </c>
      <c r="K24" s="189"/>
      <c r="L24" s="234"/>
      <c r="M24" s="139">
        <f t="shared" si="1"/>
        <v>0</v>
      </c>
      <c r="N24" s="698">
        <f t="shared" si="4"/>
        <v>0</v>
      </c>
      <c r="O24" s="163">
        <f t="shared" si="2"/>
        <v>0</v>
      </c>
      <c r="P24" s="177"/>
      <c r="Q24" s="169">
        <f t="shared" si="5"/>
        <v>0</v>
      </c>
      <c r="R24" s="177"/>
      <c r="S24" s="177"/>
      <c r="T24" s="177"/>
      <c r="U24" s="176"/>
      <c r="W24" s="275"/>
    </row>
    <row r="25" spans="1:27" ht="15" customHeight="1" thickBot="1">
      <c r="A25" s="598" t="s">
        <v>182</v>
      </c>
      <c r="B25" s="331"/>
      <c r="C25" s="331"/>
      <c r="D25" s="331"/>
      <c r="E25" s="331"/>
      <c r="F25" s="291">
        <v>25</v>
      </c>
      <c r="G25" s="697"/>
      <c r="H25" s="234"/>
      <c r="I25" s="139">
        <f>G25*H25</f>
        <v>0</v>
      </c>
      <c r="J25" s="698">
        <f t="shared" si="3"/>
        <v>0</v>
      </c>
      <c r="K25" s="189"/>
      <c r="L25" s="234"/>
      <c r="M25" s="139">
        <f>K25*L25</f>
        <v>0</v>
      </c>
      <c r="N25" s="698">
        <f t="shared" si="4"/>
        <v>0</v>
      </c>
      <c r="O25" s="140">
        <f>I25+M25</f>
        <v>0</v>
      </c>
      <c r="P25" s="177"/>
      <c r="Q25" s="169">
        <f>J25+N25</f>
        <v>0</v>
      </c>
      <c r="R25" s="177"/>
      <c r="S25" s="177"/>
      <c r="T25" s="177"/>
      <c r="U25" s="176"/>
      <c r="AA25" s="275"/>
    </row>
    <row r="26" spans="1:21" ht="15" customHeight="1" thickBot="1" thickTop="1">
      <c r="A26" s="667" t="s">
        <v>183</v>
      </c>
      <c r="B26" s="668"/>
      <c r="C26" s="668"/>
      <c r="D26" s="668"/>
      <c r="E26" s="668"/>
      <c r="F26" s="738" t="s">
        <v>192</v>
      </c>
      <c r="G26" s="669" t="s">
        <v>264</v>
      </c>
      <c r="H26" s="670"/>
      <c r="I26" s="670"/>
      <c r="J26" s="604"/>
      <c r="K26" s="669" t="s">
        <v>264</v>
      </c>
      <c r="L26" s="671"/>
      <c r="M26" s="670"/>
      <c r="N26" s="670"/>
      <c r="O26" s="669" t="s">
        <v>179</v>
      </c>
      <c r="P26" s="670"/>
      <c r="Q26" s="672" t="s">
        <v>263</v>
      </c>
      <c r="R26" s="670"/>
      <c r="S26" s="670"/>
      <c r="T26" s="670"/>
      <c r="U26" s="605"/>
    </row>
    <row r="27" spans="1:21" ht="15" customHeight="1" thickTop="1">
      <c r="A27" s="632" t="s">
        <v>471</v>
      </c>
      <c r="B27" s="314"/>
      <c r="C27" s="314"/>
      <c r="D27" s="314"/>
      <c r="E27" s="314"/>
      <c r="F27" s="291" t="s">
        <v>192</v>
      </c>
      <c r="G27" s="697"/>
      <c r="H27" s="234"/>
      <c r="I27" s="139">
        <f>G27*H27</f>
        <v>0</v>
      </c>
      <c r="J27" s="383" t="s">
        <v>218</v>
      </c>
      <c r="K27" s="189"/>
      <c r="L27" s="234"/>
      <c r="M27" s="139">
        <f>K27*L27</f>
        <v>0</v>
      </c>
      <c r="N27" s="291" t="s">
        <v>218</v>
      </c>
      <c r="O27" s="163">
        <f>I27+M27</f>
        <v>0</v>
      </c>
      <c r="P27" s="177"/>
      <c r="Q27" s="206" t="s">
        <v>263</v>
      </c>
      <c r="R27" s="314"/>
      <c r="S27" s="314"/>
      <c r="T27" s="314"/>
      <c r="U27" s="334"/>
    </row>
    <row r="28" spans="1:21" ht="15" customHeight="1">
      <c r="A28" s="632" t="s">
        <v>471</v>
      </c>
      <c r="B28" s="314"/>
      <c r="C28" s="314"/>
      <c r="D28" s="314"/>
      <c r="E28" s="314"/>
      <c r="F28" s="291" t="s">
        <v>192</v>
      </c>
      <c r="G28" s="697"/>
      <c r="H28" s="234"/>
      <c r="I28" s="139">
        <f>G28*H28</f>
        <v>0</v>
      </c>
      <c r="J28" s="383" t="s">
        <v>218</v>
      </c>
      <c r="K28" s="189"/>
      <c r="L28" s="234"/>
      <c r="M28" s="139">
        <f>K28*L28</f>
        <v>0</v>
      </c>
      <c r="N28" s="291" t="s">
        <v>218</v>
      </c>
      <c r="O28" s="163">
        <f>I28+M28</f>
        <v>0</v>
      </c>
      <c r="P28" s="177"/>
      <c r="Q28" s="206" t="s">
        <v>263</v>
      </c>
      <c r="R28" s="314"/>
      <c r="S28" s="314"/>
      <c r="T28" s="314"/>
      <c r="U28" s="334"/>
    </row>
    <row r="29" spans="1:21" ht="15" customHeight="1">
      <c r="A29" s="632" t="s">
        <v>472</v>
      </c>
      <c r="B29" s="331"/>
      <c r="C29" s="331"/>
      <c r="D29" s="331"/>
      <c r="E29" s="331"/>
      <c r="F29" s="291" t="s">
        <v>192</v>
      </c>
      <c r="G29" s="697"/>
      <c r="H29" s="234"/>
      <c r="I29" s="139">
        <f>G29*H29</f>
        <v>0</v>
      </c>
      <c r="J29" s="383" t="s">
        <v>218</v>
      </c>
      <c r="K29" s="189"/>
      <c r="L29" s="234"/>
      <c r="M29" s="139">
        <f>K29*L29</f>
        <v>0</v>
      </c>
      <c r="N29" s="291" t="s">
        <v>218</v>
      </c>
      <c r="O29" s="163">
        <f>I29+M29</f>
        <v>0</v>
      </c>
      <c r="P29" s="177"/>
      <c r="Q29" s="206" t="s">
        <v>263</v>
      </c>
      <c r="R29" s="314"/>
      <c r="S29" s="314"/>
      <c r="T29" s="314"/>
      <c r="U29" s="334"/>
    </row>
    <row r="30" spans="1:21" ht="12" customHeight="1">
      <c r="A30" s="629" t="s">
        <v>288</v>
      </c>
      <c r="B30" s="319"/>
      <c r="C30" s="319"/>
      <c r="D30" s="319"/>
      <c r="E30" s="319"/>
      <c r="F30" s="622" t="s">
        <v>192</v>
      </c>
      <c r="G30" s="702"/>
      <c r="H30" s="273"/>
      <c r="I30" s="191"/>
      <c r="J30" s="621" t="s">
        <v>218</v>
      </c>
      <c r="K30" s="207"/>
      <c r="L30" s="273"/>
      <c r="M30" s="191"/>
      <c r="N30" s="622" t="s">
        <v>218</v>
      </c>
      <c r="O30" s="195"/>
      <c r="P30" s="194"/>
      <c r="Q30" s="336" t="s">
        <v>263</v>
      </c>
      <c r="R30" s="311"/>
      <c r="S30" s="311"/>
      <c r="T30" s="311"/>
      <c r="U30" s="337"/>
    </row>
    <row r="31" spans="1:21" ht="12" customHeight="1">
      <c r="A31" s="629" t="s">
        <v>289</v>
      </c>
      <c r="B31" s="319"/>
      <c r="C31" s="729"/>
      <c r="D31" s="314"/>
      <c r="E31" s="329"/>
      <c r="F31" s="622" t="s">
        <v>192</v>
      </c>
      <c r="G31" s="703"/>
      <c r="H31" s="235"/>
      <c r="I31" s="191">
        <f>G31*H31</f>
        <v>0</v>
      </c>
      <c r="J31" s="621" t="s">
        <v>218</v>
      </c>
      <c r="K31" s="722"/>
      <c r="L31" s="235"/>
      <c r="M31" s="191">
        <f>K31*L31</f>
        <v>0</v>
      </c>
      <c r="N31" s="622" t="s">
        <v>218</v>
      </c>
      <c r="O31" s="195">
        <f aca="true" t="shared" si="6" ref="O31:O60">I31+M31</f>
        <v>0</v>
      </c>
      <c r="P31" s="194"/>
      <c r="Q31" s="336" t="s">
        <v>263</v>
      </c>
      <c r="R31" s="311"/>
      <c r="S31" s="311"/>
      <c r="T31" s="311"/>
      <c r="U31" s="337"/>
    </row>
    <row r="32" spans="1:21" ht="3.75" customHeight="1">
      <c r="A32" s="632"/>
      <c r="B32" s="331"/>
      <c r="C32" s="331"/>
      <c r="D32" s="331"/>
      <c r="E32" s="331"/>
      <c r="F32" s="291"/>
      <c r="G32" s="704"/>
      <c r="H32" s="705"/>
      <c r="I32" s="139"/>
      <c r="J32" s="383"/>
      <c r="K32" s="723"/>
      <c r="L32" s="705"/>
      <c r="M32" s="139"/>
      <c r="N32" s="291"/>
      <c r="O32" s="163">
        <f t="shared" si="6"/>
        <v>0</v>
      </c>
      <c r="P32" s="177"/>
      <c r="Q32" s="206"/>
      <c r="R32" s="314"/>
      <c r="S32" s="314"/>
      <c r="T32" s="314"/>
      <c r="U32" s="334"/>
    </row>
    <row r="33" spans="1:21" ht="15" customHeight="1" thickBot="1">
      <c r="A33" s="659" t="s">
        <v>290</v>
      </c>
      <c r="B33" s="409"/>
      <c r="C33" s="409"/>
      <c r="D33" s="648"/>
      <c r="E33" s="409"/>
      <c r="F33" s="304" t="s">
        <v>192</v>
      </c>
      <c r="G33" s="706"/>
      <c r="H33" s="707"/>
      <c r="I33" s="138">
        <f>G33*H33</f>
        <v>0</v>
      </c>
      <c r="J33" s="385" t="s">
        <v>218</v>
      </c>
      <c r="K33" s="724"/>
      <c r="L33" s="707"/>
      <c r="M33" s="138">
        <f>K33*L33</f>
        <v>0</v>
      </c>
      <c r="N33" s="304" t="s">
        <v>218</v>
      </c>
      <c r="O33" s="140">
        <f t="shared" si="6"/>
        <v>0</v>
      </c>
      <c r="P33" s="221"/>
      <c r="Q33" s="382" t="s">
        <v>263</v>
      </c>
      <c r="R33" s="376"/>
      <c r="S33" s="376"/>
      <c r="T33" s="376"/>
      <c r="U33" s="377"/>
    </row>
    <row r="34" spans="1:21" ht="15" customHeight="1" thickTop="1">
      <c r="A34" s="338" t="s">
        <v>468</v>
      </c>
      <c r="B34" s="331"/>
      <c r="C34" s="331"/>
      <c r="D34" s="331"/>
      <c r="E34" s="331"/>
      <c r="F34" s="291">
        <v>25</v>
      </c>
      <c r="G34" s="708"/>
      <c r="H34" s="236"/>
      <c r="I34" s="709">
        <f>G34*H34</f>
        <v>0</v>
      </c>
      <c r="J34" s="698">
        <f aca="true" t="shared" si="7" ref="J34:J42">IF(G34&gt;659,H34*F34,0)</f>
        <v>0</v>
      </c>
      <c r="K34" s="201"/>
      <c r="L34" s="236"/>
      <c r="M34" s="709">
        <f>K34*L34</f>
        <v>0</v>
      </c>
      <c r="N34" s="698">
        <f aca="true" t="shared" si="8" ref="N34:N42">IF(K34&gt;659,L34*F34,0)</f>
        <v>0</v>
      </c>
      <c r="O34" s="163">
        <f t="shared" si="6"/>
        <v>0</v>
      </c>
      <c r="P34" s="176"/>
      <c r="Q34" s="169">
        <f>J34+N34</f>
        <v>0</v>
      </c>
      <c r="R34" s="177"/>
      <c r="S34" s="177"/>
      <c r="T34" s="177"/>
      <c r="U34" s="176"/>
    </row>
    <row r="35" spans="1:21" ht="15" customHeight="1">
      <c r="A35" s="338" t="s">
        <v>468</v>
      </c>
      <c r="B35" s="331"/>
      <c r="C35" s="406"/>
      <c r="D35" s="331"/>
      <c r="E35" s="331"/>
      <c r="F35" s="291">
        <v>25</v>
      </c>
      <c r="G35" s="708"/>
      <c r="H35" s="236"/>
      <c r="I35" s="709">
        <f>G35*H35</f>
        <v>0</v>
      </c>
      <c r="J35" s="698">
        <f t="shared" si="7"/>
        <v>0</v>
      </c>
      <c r="K35" s="201"/>
      <c r="L35" s="236"/>
      <c r="M35" s="709">
        <f>K35*L35</f>
        <v>0</v>
      </c>
      <c r="N35" s="698">
        <f t="shared" si="8"/>
        <v>0</v>
      </c>
      <c r="O35" s="163">
        <f t="shared" si="6"/>
        <v>0</v>
      </c>
      <c r="P35" s="176"/>
      <c r="Q35" s="169">
        <f>J35+N35</f>
        <v>0</v>
      </c>
      <c r="R35" s="177"/>
      <c r="S35" s="177"/>
      <c r="T35" s="177"/>
      <c r="U35" s="176"/>
    </row>
    <row r="36" spans="1:21" s="575" customFormat="1" ht="12" customHeight="1">
      <c r="A36" s="673" t="s">
        <v>291</v>
      </c>
      <c r="B36" s="674"/>
      <c r="C36" s="674"/>
      <c r="D36" s="730"/>
      <c r="E36" s="674"/>
      <c r="F36" s="740">
        <v>20</v>
      </c>
      <c r="G36" s="713"/>
      <c r="H36" s="711"/>
      <c r="I36" s="712">
        <f>G36*H36</f>
        <v>0</v>
      </c>
      <c r="J36" s="806">
        <f t="shared" si="7"/>
        <v>0</v>
      </c>
      <c r="K36" s="713"/>
      <c r="L36" s="711"/>
      <c r="M36" s="712">
        <f>K36*L36</f>
        <v>0</v>
      </c>
      <c r="N36" s="806">
        <f t="shared" si="8"/>
        <v>0</v>
      </c>
      <c r="O36" s="725">
        <f t="shared" si="6"/>
        <v>0</v>
      </c>
      <c r="P36" s="726"/>
      <c r="Q36" s="735">
        <f>J36+N36</f>
        <v>0</v>
      </c>
      <c r="R36" s="727"/>
      <c r="S36" s="727"/>
      <c r="T36" s="727"/>
      <c r="U36" s="726"/>
    </row>
    <row r="37" spans="1:21" ht="3.75" customHeight="1">
      <c r="A37" s="338"/>
      <c r="B37" s="331"/>
      <c r="C37" s="331"/>
      <c r="D37" s="331"/>
      <c r="E37" s="331"/>
      <c r="F37" s="383"/>
      <c r="G37" s="714"/>
      <c r="H37" s="705"/>
      <c r="I37" s="139"/>
      <c r="J37" s="698">
        <f t="shared" si="7"/>
        <v>0</v>
      </c>
      <c r="K37" s="723"/>
      <c r="L37" s="705"/>
      <c r="M37" s="139"/>
      <c r="N37" s="698">
        <f t="shared" si="8"/>
        <v>0</v>
      </c>
      <c r="O37" s="163">
        <f t="shared" si="6"/>
        <v>0</v>
      </c>
      <c r="P37" s="172"/>
      <c r="Q37" s="169"/>
      <c r="R37" s="723"/>
      <c r="S37" s="723"/>
      <c r="T37" s="723"/>
      <c r="U37" s="172"/>
    </row>
    <row r="38" spans="1:21" s="575" customFormat="1" ht="12" customHeight="1">
      <c r="A38" s="673" t="s">
        <v>291</v>
      </c>
      <c r="B38" s="674"/>
      <c r="C38" s="674"/>
      <c r="D38" s="730"/>
      <c r="E38" s="674"/>
      <c r="F38" s="741">
        <v>20</v>
      </c>
      <c r="G38" s="713"/>
      <c r="H38" s="711"/>
      <c r="I38" s="712">
        <f>G38*H38</f>
        <v>0</v>
      </c>
      <c r="J38" s="806">
        <f t="shared" si="7"/>
        <v>0</v>
      </c>
      <c r="K38" s="713"/>
      <c r="L38" s="711"/>
      <c r="M38" s="712">
        <f>K38*L38</f>
        <v>0</v>
      </c>
      <c r="N38" s="806">
        <f t="shared" si="8"/>
        <v>0</v>
      </c>
      <c r="O38" s="725">
        <f t="shared" si="6"/>
        <v>0</v>
      </c>
      <c r="P38" s="726"/>
      <c r="Q38" s="735">
        <f>J38+N38</f>
        <v>0</v>
      </c>
      <c r="R38" s="727"/>
      <c r="S38" s="727"/>
      <c r="T38" s="727"/>
      <c r="U38" s="726"/>
    </row>
    <row r="39" spans="1:21" ht="3.75" customHeight="1">
      <c r="A39" s="338"/>
      <c r="B39" s="331"/>
      <c r="C39" s="331"/>
      <c r="D39" s="331"/>
      <c r="E39" s="331"/>
      <c r="F39" s="383"/>
      <c r="G39" s="714"/>
      <c r="H39" s="705"/>
      <c r="I39" s="232"/>
      <c r="J39" s="698">
        <f t="shared" si="7"/>
        <v>0</v>
      </c>
      <c r="K39" s="714"/>
      <c r="L39" s="705"/>
      <c r="M39" s="232"/>
      <c r="N39" s="698">
        <f t="shared" si="8"/>
        <v>0</v>
      </c>
      <c r="O39" s="704">
        <f t="shared" si="6"/>
        <v>0</v>
      </c>
      <c r="P39" s="230"/>
      <c r="Q39" s="232"/>
      <c r="R39" s="714"/>
      <c r="S39" s="714"/>
      <c r="T39" s="714"/>
      <c r="U39" s="230"/>
    </row>
    <row r="40" spans="1:21" s="575" customFormat="1" ht="12" customHeight="1">
      <c r="A40" s="673" t="s">
        <v>291</v>
      </c>
      <c r="B40" s="674"/>
      <c r="C40" s="675"/>
      <c r="D40" s="730"/>
      <c r="E40" s="674"/>
      <c r="F40" s="741">
        <v>20</v>
      </c>
      <c r="G40" s="715"/>
      <c r="H40" s="716"/>
      <c r="I40" s="712">
        <f>G40*H40</f>
        <v>0</v>
      </c>
      <c r="J40" s="806">
        <f t="shared" si="7"/>
        <v>0</v>
      </c>
      <c r="K40" s="715"/>
      <c r="L40" s="716"/>
      <c r="M40" s="712">
        <f>K40*L40</f>
        <v>0</v>
      </c>
      <c r="N40" s="806">
        <f t="shared" si="8"/>
        <v>0</v>
      </c>
      <c r="O40" s="725">
        <f t="shared" si="6"/>
        <v>0</v>
      </c>
      <c r="P40" s="726"/>
      <c r="Q40" s="735">
        <f>J40+N40</f>
        <v>0</v>
      </c>
      <c r="R40" s="727"/>
      <c r="S40" s="727"/>
      <c r="T40" s="727"/>
      <c r="U40" s="726"/>
    </row>
    <row r="41" spans="1:21" ht="3.75" customHeight="1">
      <c r="A41" s="338"/>
      <c r="B41" s="331"/>
      <c r="C41" s="406"/>
      <c r="D41" s="331"/>
      <c r="E41" s="331"/>
      <c r="F41" s="383"/>
      <c r="G41" s="230"/>
      <c r="H41" s="717"/>
      <c r="I41" s="230"/>
      <c r="J41" s="698">
        <f t="shared" si="7"/>
        <v>0</v>
      </c>
      <c r="K41" s="230"/>
      <c r="L41" s="717"/>
      <c r="M41" s="230"/>
      <c r="N41" s="698">
        <f t="shared" si="8"/>
        <v>0</v>
      </c>
      <c r="O41" s="704">
        <f t="shared" si="6"/>
        <v>0</v>
      </c>
      <c r="P41" s="230"/>
      <c r="Q41" s="232"/>
      <c r="R41" s="714"/>
      <c r="S41" s="714"/>
      <c r="T41" s="714"/>
      <c r="U41" s="230"/>
    </row>
    <row r="42" spans="1:21" s="575" customFormat="1" ht="12" customHeight="1">
      <c r="A42" s="673" t="s">
        <v>291</v>
      </c>
      <c r="B42" s="674"/>
      <c r="C42" s="674"/>
      <c r="D42" s="730"/>
      <c r="E42" s="674"/>
      <c r="F42" s="741">
        <v>20</v>
      </c>
      <c r="G42" s="715"/>
      <c r="H42" s="716"/>
      <c r="I42" s="712">
        <f>G42*H42</f>
        <v>0</v>
      </c>
      <c r="J42" s="806">
        <f t="shared" si="7"/>
        <v>0</v>
      </c>
      <c r="K42" s="715"/>
      <c r="L42" s="716"/>
      <c r="M42" s="712">
        <f>K42*L42</f>
        <v>0</v>
      </c>
      <c r="N42" s="806">
        <f t="shared" si="8"/>
        <v>0</v>
      </c>
      <c r="O42" s="725">
        <f t="shared" si="6"/>
        <v>0</v>
      </c>
      <c r="P42" s="726"/>
      <c r="Q42" s="735">
        <f>J42+N42</f>
        <v>0</v>
      </c>
      <c r="R42" s="727"/>
      <c r="S42" s="727"/>
      <c r="T42" s="727"/>
      <c r="U42" s="726"/>
    </row>
    <row r="43" spans="1:21" ht="3.75" customHeight="1">
      <c r="A43" s="338"/>
      <c r="B43" s="331"/>
      <c r="C43" s="331"/>
      <c r="D43" s="331"/>
      <c r="E43" s="331"/>
      <c r="F43" s="383"/>
      <c r="G43" s="230"/>
      <c r="H43" s="717"/>
      <c r="I43" s="230"/>
      <c r="J43" s="678"/>
      <c r="K43" s="230"/>
      <c r="L43" s="717"/>
      <c r="M43" s="230"/>
      <c r="N43" s="723"/>
      <c r="O43" s="163">
        <f t="shared" si="6"/>
        <v>0</v>
      </c>
      <c r="P43" s="230"/>
      <c r="Q43" s="200"/>
      <c r="R43" s="200"/>
      <c r="S43" s="200"/>
      <c r="T43" s="200"/>
      <c r="U43" s="736"/>
    </row>
    <row r="44" spans="1:21" ht="15" customHeight="1">
      <c r="A44" s="338" t="s">
        <v>292</v>
      </c>
      <c r="B44" s="331"/>
      <c r="C44" s="331"/>
      <c r="D44" s="331"/>
      <c r="E44" s="331"/>
      <c r="F44" s="383" t="s">
        <v>192</v>
      </c>
      <c r="G44" s="199"/>
      <c r="H44" s="236"/>
      <c r="I44" s="709">
        <f>G44*H44</f>
        <v>0</v>
      </c>
      <c r="J44" s="601" t="s">
        <v>218</v>
      </c>
      <c r="K44" s="199"/>
      <c r="L44" s="236"/>
      <c r="M44" s="709">
        <f>K44*L44</f>
        <v>0</v>
      </c>
      <c r="N44" s="679" t="s">
        <v>218</v>
      </c>
      <c r="O44" s="163">
        <f t="shared" si="6"/>
        <v>0</v>
      </c>
      <c r="P44" s="176"/>
      <c r="Q44" s="314" t="s">
        <v>263</v>
      </c>
      <c r="R44" s="314"/>
      <c r="S44" s="314"/>
      <c r="T44" s="314"/>
      <c r="U44" s="334"/>
    </row>
    <row r="45" spans="1:21" ht="15" customHeight="1">
      <c r="A45" s="598" t="s">
        <v>723</v>
      </c>
      <c r="B45" s="599"/>
      <c r="C45" s="599"/>
      <c r="D45" s="599"/>
      <c r="E45" s="599"/>
      <c r="F45" s="383">
        <v>20</v>
      </c>
      <c r="G45" s="199"/>
      <c r="H45" s="237"/>
      <c r="I45" s="709">
        <f>G45*H45</f>
        <v>0</v>
      </c>
      <c r="J45" s="698">
        <f>IF(G45&gt;659,H45*F45,0)</f>
        <v>0</v>
      </c>
      <c r="K45" s="199"/>
      <c r="L45" s="237"/>
      <c r="M45" s="709">
        <f>K45*L45</f>
        <v>0</v>
      </c>
      <c r="N45" s="698">
        <f>IF(K45&gt;659,L45*F45,0)</f>
        <v>0</v>
      </c>
      <c r="O45" s="163">
        <f t="shared" si="6"/>
        <v>0</v>
      </c>
      <c r="P45" s="176"/>
      <c r="Q45" s="169">
        <f>J45+N45</f>
        <v>0</v>
      </c>
      <c r="R45" s="177"/>
      <c r="S45" s="177"/>
      <c r="T45" s="177"/>
      <c r="U45" s="176"/>
    </row>
    <row r="46" spans="1:21" ht="15" customHeight="1">
      <c r="A46" s="598" t="s">
        <v>293</v>
      </c>
      <c r="B46" s="599"/>
      <c r="C46" s="599"/>
      <c r="D46" s="599"/>
      <c r="E46" s="599"/>
      <c r="F46" s="383" t="s">
        <v>192</v>
      </c>
      <c r="G46" s="199"/>
      <c r="H46" s="236"/>
      <c r="I46" s="709">
        <f>G46*H46</f>
        <v>0</v>
      </c>
      <c r="J46" s="680" t="s">
        <v>218</v>
      </c>
      <c r="K46" s="201"/>
      <c r="L46" s="236"/>
      <c r="M46" s="709">
        <f>K46*L46</f>
        <v>0</v>
      </c>
      <c r="N46" s="681" t="s">
        <v>218</v>
      </c>
      <c r="O46" s="163">
        <f t="shared" si="6"/>
        <v>0</v>
      </c>
      <c r="P46" s="176"/>
      <c r="Q46" s="314" t="s">
        <v>263</v>
      </c>
      <c r="R46" s="314"/>
      <c r="S46" s="314"/>
      <c r="T46" s="314"/>
      <c r="U46" s="334"/>
    </row>
    <row r="47" spans="1:21" ht="15" customHeight="1">
      <c r="A47" s="598" t="s">
        <v>680</v>
      </c>
      <c r="B47" s="599"/>
      <c r="C47" s="599"/>
      <c r="D47" s="599"/>
      <c r="E47" s="599"/>
      <c r="F47" s="383">
        <v>20</v>
      </c>
      <c r="G47" s="199"/>
      <c r="H47" s="237"/>
      <c r="I47" s="709">
        <f>G47*H47</f>
        <v>0</v>
      </c>
      <c r="J47" s="698">
        <f>IF(G47&gt;659,H47*F47,0)</f>
        <v>0</v>
      </c>
      <c r="K47" s="199"/>
      <c r="L47" s="237"/>
      <c r="M47" s="709">
        <f>K47*L47</f>
        <v>0</v>
      </c>
      <c r="N47" s="698">
        <f>IF(K47&gt;659,L47*F47,0)</f>
        <v>0</v>
      </c>
      <c r="O47" s="163">
        <f>I47+M47</f>
        <v>0</v>
      </c>
      <c r="P47" s="176"/>
      <c r="Q47" s="169">
        <f>J47+N47</f>
        <v>0</v>
      </c>
      <c r="R47" s="177"/>
      <c r="S47" s="177"/>
      <c r="T47" s="177"/>
      <c r="U47" s="176"/>
    </row>
    <row r="48" spans="1:21" s="575" customFormat="1" ht="12" customHeight="1">
      <c r="A48" s="682" t="s">
        <v>265</v>
      </c>
      <c r="B48" s="730"/>
      <c r="C48" s="576"/>
      <c r="D48" s="576"/>
      <c r="E48" s="1342"/>
      <c r="F48" s="1374"/>
      <c r="G48" s="713"/>
      <c r="H48" s="711"/>
      <c r="I48" s="712">
        <f>G48*H48</f>
        <v>0</v>
      </c>
      <c r="J48" s="806">
        <f>IF(G48&gt;659,H48*F48,0)</f>
        <v>0</v>
      </c>
      <c r="K48" s="710"/>
      <c r="L48" s="711"/>
      <c r="M48" s="712">
        <f>K48*L48</f>
        <v>0</v>
      </c>
      <c r="N48" s="806">
        <f aca="true" t="shared" si="9" ref="N48:N53">IF(K48&gt;659,L48*F48,0)</f>
        <v>0</v>
      </c>
      <c r="O48" s="725">
        <f>I48+M48</f>
        <v>0</v>
      </c>
      <c r="P48" s="727"/>
      <c r="Q48" s="735">
        <f>J48+N48</f>
        <v>0</v>
      </c>
      <c r="R48" s="727"/>
      <c r="S48" s="727"/>
      <c r="T48" s="727"/>
      <c r="U48" s="726"/>
    </row>
    <row r="49" spans="1:21" ht="3.75" customHeight="1">
      <c r="A49" s="598"/>
      <c r="B49" s="599"/>
      <c r="C49" s="599"/>
      <c r="D49" s="599"/>
      <c r="E49" s="599"/>
      <c r="F49" s="383"/>
      <c r="G49" s="718"/>
      <c r="H49" s="719"/>
      <c r="I49" s="139"/>
      <c r="J49" s="165"/>
      <c r="K49" s="718"/>
      <c r="L49" s="719"/>
      <c r="M49" s="139"/>
      <c r="N49" s="698">
        <f t="shared" si="9"/>
        <v>0</v>
      </c>
      <c r="O49" s="163"/>
      <c r="P49" s="177"/>
      <c r="Q49" s="737"/>
      <c r="R49" s="200"/>
      <c r="S49" s="200"/>
      <c r="T49" s="200"/>
      <c r="U49" s="736"/>
    </row>
    <row r="50" spans="1:21" s="575" customFormat="1" ht="12" customHeight="1">
      <c r="A50" s="682" t="s">
        <v>265</v>
      </c>
      <c r="B50" s="730"/>
      <c r="C50" s="576"/>
      <c r="D50" s="576"/>
      <c r="E50" s="1342"/>
      <c r="F50" s="1374"/>
      <c r="G50" s="713"/>
      <c r="H50" s="711"/>
      <c r="I50" s="712">
        <f>G50*H50</f>
        <v>0</v>
      </c>
      <c r="J50" s="806">
        <f>IF(G50&gt;659,H50*F50,0)</f>
        <v>0</v>
      </c>
      <c r="K50" s="710"/>
      <c r="L50" s="711"/>
      <c r="M50" s="712">
        <f>K50*L50</f>
        <v>0</v>
      </c>
      <c r="N50" s="806">
        <f t="shared" si="9"/>
        <v>0</v>
      </c>
      <c r="O50" s="725">
        <f>I50+M50</f>
        <v>0</v>
      </c>
      <c r="P50" s="727"/>
      <c r="Q50" s="735">
        <f>J50+N50</f>
        <v>0</v>
      </c>
      <c r="R50" s="727"/>
      <c r="S50" s="727"/>
      <c r="T50" s="727"/>
      <c r="U50" s="726"/>
    </row>
    <row r="51" spans="1:21" ht="3.75" customHeight="1">
      <c r="A51" s="598"/>
      <c r="B51" s="599"/>
      <c r="C51" s="599"/>
      <c r="D51" s="599"/>
      <c r="E51" s="599"/>
      <c r="F51" s="383"/>
      <c r="G51" s="718"/>
      <c r="H51" s="719"/>
      <c r="I51" s="139"/>
      <c r="J51" s="165"/>
      <c r="K51" s="718"/>
      <c r="L51" s="719"/>
      <c r="M51" s="139"/>
      <c r="N51" s="698">
        <f t="shared" si="9"/>
        <v>0</v>
      </c>
      <c r="O51" s="163"/>
      <c r="P51" s="177"/>
      <c r="Q51" s="737"/>
      <c r="R51" s="200"/>
      <c r="S51" s="200"/>
      <c r="T51" s="200"/>
      <c r="U51" s="736"/>
    </row>
    <row r="52" spans="1:21" s="575" customFormat="1" ht="12" customHeight="1">
      <c r="A52" s="682" t="s">
        <v>265</v>
      </c>
      <c r="B52" s="730"/>
      <c r="C52" s="576"/>
      <c r="D52" s="576"/>
      <c r="E52" s="1342"/>
      <c r="F52" s="1374"/>
      <c r="G52" s="713"/>
      <c r="H52" s="711"/>
      <c r="I52" s="712">
        <f>G52*H52</f>
        <v>0</v>
      </c>
      <c r="J52" s="806">
        <f>IF(G52&gt;659,H52*F52,0)</f>
        <v>0</v>
      </c>
      <c r="K52" s="710"/>
      <c r="L52" s="711"/>
      <c r="M52" s="712">
        <f>K52*L52</f>
        <v>0</v>
      </c>
      <c r="N52" s="806">
        <f t="shared" si="9"/>
        <v>0</v>
      </c>
      <c r="O52" s="725">
        <f>I52+M52</f>
        <v>0</v>
      </c>
      <c r="P52" s="727"/>
      <c r="Q52" s="735">
        <f>J52+N52</f>
        <v>0</v>
      </c>
      <c r="R52" s="727"/>
      <c r="S52" s="727"/>
      <c r="T52" s="727"/>
      <c r="U52" s="726"/>
    </row>
    <row r="53" spans="1:21" ht="3.75" customHeight="1">
      <c r="A53" s="651"/>
      <c r="B53" s="557"/>
      <c r="C53" s="557"/>
      <c r="D53" s="557"/>
      <c r="E53" s="557"/>
      <c r="F53" s="621"/>
      <c r="G53" s="1163"/>
      <c r="H53" s="852"/>
      <c r="I53" s="191"/>
      <c r="J53" s="1192"/>
      <c r="K53" s="1163"/>
      <c r="L53" s="852"/>
      <c r="M53" s="191"/>
      <c r="N53" s="1193">
        <f t="shared" si="9"/>
        <v>0</v>
      </c>
      <c r="O53" s="195"/>
      <c r="P53" s="194"/>
      <c r="Q53" s="789"/>
      <c r="R53" s="198"/>
      <c r="S53" s="198"/>
      <c r="T53" s="198"/>
      <c r="U53" s="790"/>
    </row>
    <row r="54" spans="1:21" s="575" customFormat="1" ht="12" customHeight="1">
      <c r="A54" s="1194" t="s">
        <v>265</v>
      </c>
      <c r="B54" s="1245"/>
      <c r="C54" s="859"/>
      <c r="D54" s="859"/>
      <c r="E54" s="1342"/>
      <c r="F54" s="1374"/>
      <c r="G54" s="1195"/>
      <c r="H54" s="1196"/>
      <c r="I54" s="1197">
        <f>G54*H54</f>
        <v>0</v>
      </c>
      <c r="J54" s="1198">
        <f>IF(G54&gt;659,H54*F54,0)</f>
        <v>0</v>
      </c>
      <c r="K54" s="1199"/>
      <c r="L54" s="1196"/>
      <c r="M54" s="1197">
        <f>K54*L54</f>
        <v>0</v>
      </c>
      <c r="N54" s="1198">
        <f aca="true" t="shared" si="10" ref="N54:N61">IF(K54&gt;659,L54*F54,0)</f>
        <v>0</v>
      </c>
      <c r="O54" s="1200">
        <f t="shared" si="6"/>
        <v>0</v>
      </c>
      <c r="P54" s="1201"/>
      <c r="Q54" s="1202">
        <f>J54+N54</f>
        <v>0</v>
      </c>
      <c r="R54" s="1201"/>
      <c r="S54" s="1201"/>
      <c r="T54" s="1201"/>
      <c r="U54" s="1203"/>
    </row>
    <row r="55" spans="1:21" ht="3.75" customHeight="1">
      <c r="A55" s="598"/>
      <c r="B55" s="599"/>
      <c r="C55" s="599"/>
      <c r="D55" s="599"/>
      <c r="E55" s="599"/>
      <c r="F55" s="383"/>
      <c r="G55" s="718"/>
      <c r="H55" s="719"/>
      <c r="I55" s="139"/>
      <c r="J55" s="165"/>
      <c r="K55" s="718"/>
      <c r="L55" s="719"/>
      <c r="M55" s="139"/>
      <c r="N55" s="698">
        <f t="shared" si="10"/>
        <v>0</v>
      </c>
      <c r="O55" s="163"/>
      <c r="P55" s="177"/>
      <c r="Q55" s="737"/>
      <c r="R55" s="200"/>
      <c r="S55" s="200"/>
      <c r="T55" s="200"/>
      <c r="U55" s="736"/>
    </row>
    <row r="56" spans="1:21" s="575" customFormat="1" ht="12" customHeight="1">
      <c r="A56" s="682" t="s">
        <v>265</v>
      </c>
      <c r="B56" s="730"/>
      <c r="C56" s="576"/>
      <c r="D56" s="576"/>
      <c r="E56" s="1342"/>
      <c r="F56" s="1374"/>
      <c r="G56" s="713"/>
      <c r="H56" s="711"/>
      <c r="I56" s="712">
        <f>G56*H56</f>
        <v>0</v>
      </c>
      <c r="J56" s="806">
        <f>IF(G56&gt;659,H56*F56,0)</f>
        <v>0</v>
      </c>
      <c r="K56" s="710"/>
      <c r="L56" s="711"/>
      <c r="M56" s="712">
        <f>K56*L56</f>
        <v>0</v>
      </c>
      <c r="N56" s="806">
        <f t="shared" si="10"/>
        <v>0</v>
      </c>
      <c r="O56" s="725">
        <f t="shared" si="6"/>
        <v>0</v>
      </c>
      <c r="P56" s="727"/>
      <c r="Q56" s="735">
        <f>J56+N56</f>
        <v>0</v>
      </c>
      <c r="R56" s="727"/>
      <c r="S56" s="727"/>
      <c r="T56" s="727"/>
      <c r="U56" s="726"/>
    </row>
    <row r="57" spans="1:21" ht="3.75" customHeight="1">
      <c r="A57" s="598"/>
      <c r="B57" s="599"/>
      <c r="C57" s="599"/>
      <c r="D57" s="599"/>
      <c r="E57" s="599"/>
      <c r="F57" s="383"/>
      <c r="G57" s="718"/>
      <c r="H57" s="719"/>
      <c r="I57" s="139"/>
      <c r="J57" s="165"/>
      <c r="K57" s="718"/>
      <c r="L57" s="719"/>
      <c r="M57" s="139"/>
      <c r="N57" s="698">
        <f t="shared" si="10"/>
        <v>0</v>
      </c>
      <c r="O57" s="163"/>
      <c r="P57" s="177"/>
      <c r="Q57" s="737"/>
      <c r="R57" s="200"/>
      <c r="S57" s="200"/>
      <c r="T57" s="200"/>
      <c r="U57" s="736"/>
    </row>
    <row r="58" spans="1:21" s="575" customFormat="1" ht="12" customHeight="1">
      <c r="A58" s="682" t="s">
        <v>265</v>
      </c>
      <c r="B58" s="730"/>
      <c r="C58" s="576"/>
      <c r="D58" s="576"/>
      <c r="E58" s="1342"/>
      <c r="F58" s="1374"/>
      <c r="G58" s="713"/>
      <c r="H58" s="711"/>
      <c r="I58" s="712">
        <f>G58*H58</f>
        <v>0</v>
      </c>
      <c r="J58" s="806">
        <f>IF(G58&gt;659,H58*F58,0)</f>
        <v>0</v>
      </c>
      <c r="K58" s="710"/>
      <c r="L58" s="711"/>
      <c r="M58" s="712">
        <f>K58*L58</f>
        <v>0</v>
      </c>
      <c r="N58" s="806">
        <f t="shared" si="10"/>
        <v>0</v>
      </c>
      <c r="O58" s="725">
        <f t="shared" si="6"/>
        <v>0</v>
      </c>
      <c r="P58" s="727"/>
      <c r="Q58" s="735">
        <f>J58+N58</f>
        <v>0</v>
      </c>
      <c r="R58" s="727"/>
      <c r="S58" s="727"/>
      <c r="T58" s="727"/>
      <c r="U58" s="726"/>
    </row>
    <row r="59" spans="1:21" ht="3.75" customHeight="1">
      <c r="A59" s="598"/>
      <c r="B59" s="599"/>
      <c r="C59" s="599"/>
      <c r="D59" s="599"/>
      <c r="E59" s="599"/>
      <c r="F59" s="383"/>
      <c r="G59" s="718"/>
      <c r="H59" s="719"/>
      <c r="I59" s="139"/>
      <c r="J59" s="165"/>
      <c r="K59" s="718"/>
      <c r="L59" s="719"/>
      <c r="M59" s="139"/>
      <c r="N59" s="698">
        <f t="shared" si="10"/>
        <v>0</v>
      </c>
      <c r="O59" s="163"/>
      <c r="P59" s="177"/>
      <c r="Q59" s="737"/>
      <c r="R59" s="200"/>
      <c r="S59" s="200"/>
      <c r="T59" s="200"/>
      <c r="U59" s="736"/>
    </row>
    <row r="60" spans="1:21" s="575" customFormat="1" ht="12" customHeight="1">
      <c r="A60" s="682" t="s">
        <v>265</v>
      </c>
      <c r="B60" s="730"/>
      <c r="C60" s="576"/>
      <c r="D60" s="576"/>
      <c r="E60" s="1342"/>
      <c r="F60" s="1374"/>
      <c r="G60" s="713"/>
      <c r="H60" s="711"/>
      <c r="I60" s="712">
        <f>G60*H60</f>
        <v>0</v>
      </c>
      <c r="J60" s="806">
        <f>IF(G60&gt;659,H60*F60,0)</f>
        <v>0</v>
      </c>
      <c r="K60" s="710"/>
      <c r="L60" s="711"/>
      <c r="M60" s="712">
        <f>K60*L60</f>
        <v>0</v>
      </c>
      <c r="N60" s="806">
        <f t="shared" si="10"/>
        <v>0</v>
      </c>
      <c r="O60" s="725">
        <f t="shared" si="6"/>
        <v>0</v>
      </c>
      <c r="P60" s="727"/>
      <c r="Q60" s="735">
        <f>J60+N60</f>
        <v>0</v>
      </c>
      <c r="R60" s="727"/>
      <c r="S60" s="727"/>
      <c r="T60" s="727"/>
      <c r="U60" s="726"/>
    </row>
    <row r="61" spans="1:21" ht="3.75" customHeight="1" thickBot="1">
      <c r="A61" s="684"/>
      <c r="B61" s="685"/>
      <c r="C61" s="685"/>
      <c r="D61" s="685"/>
      <c r="E61" s="685"/>
      <c r="F61" s="385"/>
      <c r="G61" s="720"/>
      <c r="H61" s="721"/>
      <c r="I61" s="138"/>
      <c r="J61" s="686"/>
      <c r="K61" s="720"/>
      <c r="L61" s="721"/>
      <c r="M61" s="138"/>
      <c r="N61" s="687">
        <f t="shared" si="10"/>
        <v>0</v>
      </c>
      <c r="O61" s="140"/>
      <c r="P61" s="218"/>
      <c r="Q61" s="186"/>
      <c r="R61" s="219"/>
      <c r="S61" s="219"/>
      <c r="T61" s="219"/>
      <c r="U61" s="220"/>
    </row>
    <row r="62" spans="1:25" ht="15" customHeight="1" thickBot="1" thickTop="1">
      <c r="A62" s="150" t="s">
        <v>294</v>
      </c>
      <c r="B62" s="409"/>
      <c r="C62" s="409"/>
      <c r="D62" s="648"/>
      <c r="E62" s="409"/>
      <c r="F62" s="304" t="s">
        <v>192</v>
      </c>
      <c r="G62" s="688" t="s">
        <v>263</v>
      </c>
      <c r="H62" s="689" t="s">
        <v>263</v>
      </c>
      <c r="I62" s="138">
        <f>SUM(I9:I60)</f>
        <v>0</v>
      </c>
      <c r="J62" s="166">
        <f>SUM(J10:J60)</f>
        <v>0</v>
      </c>
      <c r="K62" s="648" t="s">
        <v>263</v>
      </c>
      <c r="L62" s="304" t="s">
        <v>263</v>
      </c>
      <c r="M62" s="138">
        <f>SUM(M9:M60)</f>
        <v>0</v>
      </c>
      <c r="N62" s="138">
        <f>SUM(N10:N60)</f>
        <v>0</v>
      </c>
      <c r="O62" s="140">
        <f>SUM(O9:O60)</f>
        <v>0</v>
      </c>
      <c r="P62" s="218"/>
      <c r="Q62" s="170">
        <f>SUM(Q10:Q61)</f>
        <v>0</v>
      </c>
      <c r="R62" s="218"/>
      <c r="S62" s="218"/>
      <c r="T62" s="218"/>
      <c r="U62" s="221"/>
      <c r="Y62" s="1224"/>
    </row>
    <row r="63" spans="1:21" ht="14.25" customHeight="1" thickTop="1">
      <c r="A63" s="164" t="str">
        <f>Rev_Date</f>
        <v>REVISED JULY 1, 2010</v>
      </c>
      <c r="F63" s="310" t="str">
        <f>Exp_Date</f>
        <v>FORM EXPIRES 6-30-12</v>
      </c>
      <c r="G63" s="310"/>
      <c r="H63" s="310"/>
      <c r="I63" s="310"/>
      <c r="J63" s="310"/>
      <c r="K63" s="310"/>
      <c r="L63" s="310"/>
      <c r="M63" s="310"/>
      <c r="N63" s="310"/>
      <c r="U63" s="323" t="s">
        <v>295</v>
      </c>
    </row>
  </sheetData>
  <sheetProtection sheet="1" objects="1" scenarios="1"/>
  <printOptions horizontalCentered="1" verticalCentered="1"/>
  <pageMargins left="0.25" right="0.25" top="0.25" bottom="0.25" header="0.5" footer="0.25"/>
  <pageSetup blackAndWhite="1" fitToHeight="1" fitToWidth="1" orientation="portrait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showGridLines="0" showZeros="0" zoomScale="108" zoomScaleNormal="108" workbookViewId="0" topLeftCell="A5">
      <selection activeCell="F9" sqref="F9"/>
    </sheetView>
  </sheetViews>
  <sheetFormatPr defaultColWidth="9.140625" defaultRowHeight="12.75"/>
  <cols>
    <col min="1" max="1" width="7.7109375" style="164" customWidth="1"/>
    <col min="2" max="2" width="6.7109375" style="164" customWidth="1"/>
    <col min="3" max="3" width="21.140625" style="164" customWidth="1"/>
    <col min="4" max="4" width="3.7109375" style="164" customWidth="1"/>
    <col min="5" max="5" width="4.57421875" style="164" customWidth="1"/>
    <col min="6" max="6" width="6.7109375" style="164" customWidth="1"/>
    <col min="7" max="7" width="6.28125" style="164" customWidth="1"/>
    <col min="8" max="8" width="7.7109375" style="164" customWidth="1"/>
    <col min="9" max="9" width="5.7109375" style="164" customWidth="1"/>
    <col min="10" max="10" width="6.7109375" style="164" customWidth="1"/>
    <col min="11" max="11" width="6.28125" style="164" customWidth="1"/>
    <col min="12" max="12" width="7.7109375" style="164" customWidth="1"/>
    <col min="13" max="13" width="5.7109375" style="164" customWidth="1"/>
    <col min="14" max="14" width="5.28125" style="164" customWidth="1"/>
    <col min="15" max="15" width="3.7109375" style="164" customWidth="1"/>
    <col min="16" max="19" width="1.7109375" style="164" customWidth="1"/>
    <col min="20" max="20" width="0.71875" style="164" customWidth="1"/>
    <col min="21" max="16384" width="9.140625" style="164" customWidth="1"/>
  </cols>
  <sheetData>
    <row r="1" spans="1:20" ht="15" customHeight="1">
      <c r="A1" s="554" t="s">
        <v>296</v>
      </c>
      <c r="B1" s="346"/>
      <c r="C1" s="346"/>
      <c r="D1" s="346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8"/>
    </row>
    <row r="2" spans="1:20" ht="8.25" customHeight="1">
      <c r="A2" s="327" t="s">
        <v>562</v>
      </c>
      <c r="B2" s="328"/>
      <c r="C2" s="328"/>
      <c r="D2" s="328"/>
      <c r="G2" s="327" t="s">
        <v>71</v>
      </c>
      <c r="J2" s="328"/>
      <c r="K2" s="328"/>
      <c r="L2" s="328"/>
      <c r="M2" s="328"/>
      <c r="N2" s="327" t="s">
        <v>72</v>
      </c>
      <c r="O2" s="328"/>
      <c r="T2" s="329"/>
    </row>
    <row r="3" spans="1:20" s="350" customFormat="1" ht="12.75">
      <c r="A3" s="349">
        <f>'A01'!$E$4</f>
        <v>0</v>
      </c>
      <c r="B3" s="351"/>
      <c r="C3" s="351"/>
      <c r="D3" s="351"/>
      <c r="G3" s="349">
        <f>'A01'!$E$5</f>
        <v>0</v>
      </c>
      <c r="J3" s="351"/>
      <c r="K3" s="351"/>
      <c r="L3" s="351"/>
      <c r="M3" s="351"/>
      <c r="N3" s="349"/>
      <c r="O3" s="509">
        <f>'A01'!$P$5</f>
        <v>0</v>
      </c>
      <c r="P3" s="509"/>
      <c r="Q3" s="353" t="s">
        <v>7</v>
      </c>
      <c r="R3" s="597">
        <f>'A01'!$R$5</f>
        <v>0</v>
      </c>
      <c r="S3" s="509"/>
      <c r="T3" s="356"/>
    </row>
    <row r="4" spans="1:20" ht="5.25" customHeight="1" thickBot="1">
      <c r="A4" s="150"/>
      <c r="B4" s="409"/>
      <c r="C4" s="409"/>
      <c r="D4" s="409"/>
      <c r="E4" s="409"/>
      <c r="F4" s="409"/>
      <c r="G4" s="150"/>
      <c r="H4" s="409"/>
      <c r="I4" s="409"/>
      <c r="J4" s="409"/>
      <c r="K4" s="409"/>
      <c r="L4" s="409"/>
      <c r="M4" s="409"/>
      <c r="N4" s="150"/>
      <c r="O4" s="409"/>
      <c r="P4" s="409"/>
      <c r="Q4" s="409"/>
      <c r="R4" s="409"/>
      <c r="S4" s="409"/>
      <c r="T4" s="408"/>
    </row>
    <row r="5" spans="1:20" ht="14.25" customHeight="1" thickTop="1">
      <c r="A5" s="335"/>
      <c r="B5" s="319"/>
      <c r="C5" s="319"/>
      <c r="D5" s="319"/>
      <c r="E5" s="319"/>
      <c r="F5" s="446" t="s">
        <v>256</v>
      </c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34"/>
    </row>
    <row r="6" spans="1:20" ht="13.5" customHeight="1">
      <c r="A6" s="338"/>
      <c r="B6" s="331"/>
      <c r="C6" s="331"/>
      <c r="D6" s="331"/>
      <c r="E6" s="331"/>
      <c r="F6" s="577" t="s">
        <v>123</v>
      </c>
      <c r="G6" s="310"/>
      <c r="H6" s="578"/>
      <c r="I6" s="366"/>
      <c r="J6" s="579" t="s">
        <v>122</v>
      </c>
      <c r="K6" s="580"/>
      <c r="L6" s="580"/>
      <c r="M6" s="314"/>
      <c r="N6" s="581" t="s">
        <v>124</v>
      </c>
      <c r="O6" s="314"/>
      <c r="P6" s="314"/>
      <c r="Q6" s="314"/>
      <c r="R6" s="314"/>
      <c r="S6" s="314"/>
      <c r="T6" s="334"/>
    </row>
    <row r="7" spans="1:20" ht="13.5" customHeight="1">
      <c r="A7" s="582" t="s">
        <v>170</v>
      </c>
      <c r="B7" s="583"/>
      <c r="C7" s="583"/>
      <c r="D7" s="583"/>
      <c r="E7" s="585" t="s">
        <v>171</v>
      </c>
      <c r="F7" s="585" t="s">
        <v>172</v>
      </c>
      <c r="G7" s="586" t="s">
        <v>173</v>
      </c>
      <c r="H7" s="586" t="s">
        <v>174</v>
      </c>
      <c r="I7" s="587" t="s">
        <v>175</v>
      </c>
      <c r="J7" s="588" t="s">
        <v>205</v>
      </c>
      <c r="K7" s="584" t="s">
        <v>206</v>
      </c>
      <c r="L7" s="582" t="s">
        <v>207</v>
      </c>
      <c r="M7" s="584" t="s">
        <v>208</v>
      </c>
      <c r="N7" s="589" t="s">
        <v>209</v>
      </c>
      <c r="O7" s="583"/>
      <c r="P7" s="582" t="s">
        <v>257</v>
      </c>
      <c r="Q7" s="583"/>
      <c r="R7" s="583"/>
      <c r="S7" s="583"/>
      <c r="T7" s="590"/>
    </row>
    <row r="8" spans="1:20" ht="38.25" customHeight="1" thickBot="1">
      <c r="A8" s="405" t="s">
        <v>176</v>
      </c>
      <c r="B8" s="591"/>
      <c r="C8" s="591"/>
      <c r="D8" s="591"/>
      <c r="E8" s="797" t="s">
        <v>672</v>
      </c>
      <c r="F8" s="363" t="s">
        <v>258</v>
      </c>
      <c r="G8" s="358" t="s">
        <v>259</v>
      </c>
      <c r="H8" s="358" t="s">
        <v>260</v>
      </c>
      <c r="I8" s="369" t="s">
        <v>673</v>
      </c>
      <c r="J8" s="593" t="s">
        <v>258</v>
      </c>
      <c r="K8" s="358" t="s">
        <v>259</v>
      </c>
      <c r="L8" s="358" t="s">
        <v>260</v>
      </c>
      <c r="M8" s="358" t="s">
        <v>674</v>
      </c>
      <c r="N8" s="594" t="s">
        <v>260</v>
      </c>
      <c r="O8" s="376"/>
      <c r="P8" s="595" t="s">
        <v>718</v>
      </c>
      <c r="Q8" s="376"/>
      <c r="R8" s="376"/>
      <c r="S8" s="376"/>
      <c r="T8" s="377"/>
    </row>
    <row r="9" spans="1:20" s="319" customFormat="1" ht="15" customHeight="1" thickTop="1">
      <c r="A9" s="338" t="s">
        <v>681</v>
      </c>
      <c r="B9" s="331"/>
      <c r="C9" s="331"/>
      <c r="D9" s="331"/>
      <c r="E9" s="690">
        <v>25</v>
      </c>
      <c r="F9" s="188"/>
      <c r="G9" s="234"/>
      <c r="H9" s="139">
        <f>F9*G9</f>
        <v>0</v>
      </c>
      <c r="I9" s="698">
        <f aca="true" t="shared" si="0" ref="I9:I35">IF(F9&gt;659,G9*E9,0)</f>
        <v>0</v>
      </c>
      <c r="J9" s="189"/>
      <c r="K9" s="234"/>
      <c r="L9" s="139">
        <f>J9*K9</f>
        <v>0</v>
      </c>
      <c r="M9" s="698">
        <f aca="true" t="shared" si="1" ref="M9:M29">IF(J9&gt;659,K9*E9,0)</f>
        <v>0</v>
      </c>
      <c r="N9" s="163">
        <f>H9+L9</f>
        <v>0</v>
      </c>
      <c r="O9" s="177"/>
      <c r="P9" s="169">
        <f>M9+I9</f>
        <v>0</v>
      </c>
      <c r="Q9" s="177"/>
      <c r="R9" s="177"/>
      <c r="S9" s="177"/>
      <c r="T9" s="176"/>
    </row>
    <row r="10" spans="1:20" s="319" customFormat="1" ht="15" customHeight="1">
      <c r="A10" s="338" t="s">
        <v>681</v>
      </c>
      <c r="B10" s="331"/>
      <c r="C10" s="331"/>
      <c r="D10" s="331"/>
      <c r="E10" s="690">
        <v>25</v>
      </c>
      <c r="F10" s="188"/>
      <c r="G10" s="234"/>
      <c r="H10" s="139">
        <f>F10*G10</f>
        <v>0</v>
      </c>
      <c r="I10" s="698">
        <f t="shared" si="0"/>
        <v>0</v>
      </c>
      <c r="J10" s="189"/>
      <c r="K10" s="234"/>
      <c r="L10" s="139">
        <f>J10*K10</f>
        <v>0</v>
      </c>
      <c r="M10" s="698">
        <f t="shared" si="1"/>
        <v>0</v>
      </c>
      <c r="N10" s="163">
        <f>H10+L10</f>
        <v>0</v>
      </c>
      <c r="O10" s="177"/>
      <c r="P10" s="169">
        <f>M10+I10</f>
        <v>0</v>
      </c>
      <c r="Q10" s="177"/>
      <c r="R10" s="177"/>
      <c r="S10" s="177"/>
      <c r="T10" s="176"/>
    </row>
    <row r="11" spans="1:20" s="674" customFormat="1" ht="13.5">
      <c r="A11" s="1318" t="s">
        <v>682</v>
      </c>
      <c r="B11" s="1319"/>
      <c r="C11" s="1377"/>
      <c r="D11" s="1320"/>
      <c r="E11" s="1322">
        <v>20</v>
      </c>
      <c r="F11" s="1323"/>
      <c r="G11" s="1324"/>
      <c r="H11" s="1325">
        <f>F11*G11</f>
        <v>0</v>
      </c>
      <c r="I11" s="1326">
        <f t="shared" si="0"/>
        <v>0</v>
      </c>
      <c r="J11" s="1327"/>
      <c r="K11" s="1324"/>
      <c r="L11" s="1325">
        <f>J11*K11</f>
        <v>0</v>
      </c>
      <c r="M11" s="1326">
        <f t="shared" si="1"/>
        <v>0</v>
      </c>
      <c r="N11" s="1328">
        <f>H11+L11</f>
        <v>0</v>
      </c>
      <c r="O11" s="1329"/>
      <c r="P11" s="1330">
        <f>M11+I11</f>
        <v>0</v>
      </c>
      <c r="Q11" s="1329"/>
      <c r="R11" s="1329"/>
      <c r="S11" s="1329"/>
      <c r="T11" s="1331"/>
    </row>
    <row r="12" spans="1:20" s="674" customFormat="1" ht="12.75" customHeight="1">
      <c r="A12" s="1318" t="s">
        <v>682</v>
      </c>
      <c r="B12" s="798"/>
      <c r="C12" s="1376"/>
      <c r="D12" s="1317"/>
      <c r="E12" s="835">
        <v>20</v>
      </c>
      <c r="F12" s="1323"/>
      <c r="G12" s="1324"/>
      <c r="H12" s="1325">
        <f>F12*G12</f>
        <v>0</v>
      </c>
      <c r="I12" s="1326">
        <f t="shared" si="0"/>
        <v>0</v>
      </c>
      <c r="J12" s="1327"/>
      <c r="K12" s="1324"/>
      <c r="L12" s="1325">
        <f>J12*K12</f>
        <v>0</v>
      </c>
      <c r="M12" s="1326">
        <f t="shared" si="1"/>
        <v>0</v>
      </c>
      <c r="N12" s="1328">
        <f>H12+L12</f>
        <v>0</v>
      </c>
      <c r="O12" s="1329"/>
      <c r="P12" s="1330">
        <f>M12+I12</f>
        <v>0</v>
      </c>
      <c r="Q12" s="1329"/>
      <c r="R12" s="1329"/>
      <c r="S12" s="1329"/>
      <c r="T12" s="1331"/>
    </row>
    <row r="13" spans="1:20" s="674" customFormat="1" ht="12.75" customHeight="1">
      <c r="A13" s="1318" t="s">
        <v>682</v>
      </c>
      <c r="B13" s="798"/>
      <c r="C13" s="1376"/>
      <c r="D13" s="1317"/>
      <c r="E13" s="1322">
        <v>20</v>
      </c>
      <c r="F13" s="1332"/>
      <c r="G13" s="1333"/>
      <c r="H13" s="1325">
        <f>F13*G13</f>
        <v>0</v>
      </c>
      <c r="I13" s="1326">
        <f t="shared" si="0"/>
        <v>0</v>
      </c>
      <c r="J13" s="1332"/>
      <c r="K13" s="1333"/>
      <c r="L13" s="1325">
        <f>J13*K13</f>
        <v>0</v>
      </c>
      <c r="M13" s="1326">
        <f t="shared" si="1"/>
        <v>0</v>
      </c>
      <c r="N13" s="1328">
        <f>H13+L13</f>
        <v>0</v>
      </c>
      <c r="O13" s="1329"/>
      <c r="P13" s="1330">
        <f>M13+I13</f>
        <v>0</v>
      </c>
      <c r="Q13" s="1329"/>
      <c r="R13" s="1329"/>
      <c r="S13" s="1329"/>
      <c r="T13" s="1331"/>
    </row>
    <row r="14" spans="1:20" s="319" customFormat="1" ht="15" customHeight="1">
      <c r="A14" s="632" t="s">
        <v>683</v>
      </c>
      <c r="B14" s="619"/>
      <c r="C14" s="619"/>
      <c r="D14" s="619"/>
      <c r="E14" s="690">
        <v>20</v>
      </c>
      <c r="F14" s="188"/>
      <c r="G14" s="234"/>
      <c r="H14" s="139">
        <f aca="true" t="shared" si="2" ref="H14:H20">F14*G14</f>
        <v>0</v>
      </c>
      <c r="I14" s="698">
        <f t="shared" si="0"/>
        <v>0</v>
      </c>
      <c r="J14" s="189"/>
      <c r="K14" s="234"/>
      <c r="L14" s="139">
        <f aca="true" t="shared" si="3" ref="L14:L20">J14*K14</f>
        <v>0</v>
      </c>
      <c r="M14" s="698">
        <f t="shared" si="1"/>
        <v>0</v>
      </c>
      <c r="N14" s="163">
        <f aca="true" t="shared" si="4" ref="N14:N20">H14+L14</f>
        <v>0</v>
      </c>
      <c r="O14" s="177"/>
      <c r="P14" s="169">
        <f aca="true" t="shared" si="5" ref="P14:P20">M14+I14</f>
        <v>0</v>
      </c>
      <c r="Q14" s="177"/>
      <c r="R14" s="177"/>
      <c r="S14" s="177"/>
      <c r="T14" s="176"/>
    </row>
    <row r="15" spans="1:20" s="319" customFormat="1" ht="15" customHeight="1">
      <c r="A15" s="632" t="s">
        <v>683</v>
      </c>
      <c r="B15" s="619"/>
      <c r="C15" s="619"/>
      <c r="D15" s="619"/>
      <c r="E15" s="690">
        <v>20</v>
      </c>
      <c r="F15" s="188"/>
      <c r="G15" s="234"/>
      <c r="H15" s="139">
        <f t="shared" si="2"/>
        <v>0</v>
      </c>
      <c r="I15" s="698">
        <f t="shared" si="0"/>
        <v>0</v>
      </c>
      <c r="J15" s="189"/>
      <c r="K15" s="234"/>
      <c r="L15" s="139">
        <f t="shared" si="3"/>
        <v>0</v>
      </c>
      <c r="M15" s="698">
        <f t="shared" si="1"/>
        <v>0</v>
      </c>
      <c r="N15" s="163">
        <f t="shared" si="4"/>
        <v>0</v>
      </c>
      <c r="O15" s="177"/>
      <c r="P15" s="169">
        <f t="shared" si="5"/>
        <v>0</v>
      </c>
      <c r="Q15" s="177"/>
      <c r="R15" s="177"/>
      <c r="S15" s="177"/>
      <c r="T15" s="176"/>
    </row>
    <row r="16" spans="1:20" s="319" customFormat="1" ht="15" customHeight="1">
      <c r="A16" s="632" t="s">
        <v>683</v>
      </c>
      <c r="B16" s="619"/>
      <c r="C16" s="619"/>
      <c r="D16" s="619"/>
      <c r="E16" s="690">
        <v>20</v>
      </c>
      <c r="F16" s="188"/>
      <c r="G16" s="234"/>
      <c r="H16" s="139">
        <f t="shared" si="2"/>
        <v>0</v>
      </c>
      <c r="I16" s="698">
        <f t="shared" si="0"/>
        <v>0</v>
      </c>
      <c r="J16" s="189"/>
      <c r="K16" s="1321"/>
      <c r="L16" s="139">
        <f t="shared" si="3"/>
        <v>0</v>
      </c>
      <c r="M16" s="698">
        <f t="shared" si="1"/>
        <v>0</v>
      </c>
      <c r="N16" s="163">
        <f t="shared" si="4"/>
        <v>0</v>
      </c>
      <c r="O16" s="177"/>
      <c r="P16" s="169">
        <f t="shared" si="5"/>
        <v>0</v>
      </c>
      <c r="Q16" s="177"/>
      <c r="R16" s="177"/>
      <c r="S16" s="177"/>
      <c r="T16" s="176"/>
    </row>
    <row r="17" spans="1:20" s="319" customFormat="1" ht="15" customHeight="1">
      <c r="A17" s="1285" t="s">
        <v>684</v>
      </c>
      <c r="B17" s="619"/>
      <c r="C17" s="619"/>
      <c r="D17" s="619"/>
      <c r="E17" s="690">
        <v>20</v>
      </c>
      <c r="F17" s="188"/>
      <c r="G17" s="234"/>
      <c r="H17" s="139">
        <f>F17*G17</f>
        <v>0</v>
      </c>
      <c r="I17" s="698">
        <f>IF(F17&gt;659,G17*E17,0)</f>
        <v>0</v>
      </c>
      <c r="J17" s="189"/>
      <c r="K17" s="234"/>
      <c r="L17" s="139">
        <f>J17*K17</f>
        <v>0</v>
      </c>
      <c r="M17" s="698">
        <f>IF(J17&gt;659,K17*E17,0)</f>
        <v>0</v>
      </c>
      <c r="N17" s="163">
        <f>H17+L17</f>
        <v>0</v>
      </c>
      <c r="O17" s="177"/>
      <c r="P17" s="169">
        <f>M17+I17</f>
        <v>0</v>
      </c>
      <c r="Q17" s="177"/>
      <c r="R17" s="177"/>
      <c r="S17" s="177"/>
      <c r="T17" s="176"/>
    </row>
    <row r="18" spans="1:20" s="674" customFormat="1" ht="12.75" customHeight="1">
      <c r="A18" s="673" t="s">
        <v>265</v>
      </c>
      <c r="B18" s="814"/>
      <c r="C18" s="798"/>
      <c r="E18" s="1375"/>
      <c r="F18" s="710"/>
      <c r="G18" s="711"/>
      <c r="H18" s="805">
        <f t="shared" si="2"/>
        <v>0</v>
      </c>
      <c r="I18" s="806">
        <f t="shared" si="0"/>
        <v>0</v>
      </c>
      <c r="J18" s="713"/>
      <c r="K18" s="711"/>
      <c r="L18" s="805">
        <f t="shared" si="3"/>
        <v>0</v>
      </c>
      <c r="M18" s="806">
        <f t="shared" si="1"/>
        <v>0</v>
      </c>
      <c r="N18" s="725">
        <f t="shared" si="4"/>
        <v>0</v>
      </c>
      <c r="O18" s="727"/>
      <c r="P18" s="735">
        <f t="shared" si="5"/>
        <v>0</v>
      </c>
      <c r="Q18" s="727"/>
      <c r="R18" s="727"/>
      <c r="S18" s="727"/>
      <c r="T18" s="726"/>
    </row>
    <row r="19" spans="1:20" s="319" customFormat="1" ht="6" customHeight="1">
      <c r="A19" s="338"/>
      <c r="B19" s="331"/>
      <c r="C19" s="331"/>
      <c r="D19" s="331"/>
      <c r="E19" s="771"/>
      <c r="F19" s="742"/>
      <c r="G19" s="705"/>
      <c r="H19" s="139"/>
      <c r="I19" s="698">
        <f t="shared" si="0"/>
        <v>0</v>
      </c>
      <c r="J19" s="723"/>
      <c r="K19" s="705"/>
      <c r="L19" s="139"/>
      <c r="M19" s="698">
        <f t="shared" si="1"/>
        <v>0</v>
      </c>
      <c r="N19" s="163"/>
      <c r="O19" s="177"/>
      <c r="P19" s="169"/>
      <c r="Q19" s="177"/>
      <c r="R19" s="177"/>
      <c r="S19" s="177"/>
      <c r="T19" s="176"/>
    </row>
    <row r="20" spans="1:20" s="674" customFormat="1" ht="12.75" customHeight="1">
      <c r="A20" s="673" t="s">
        <v>265</v>
      </c>
      <c r="B20" s="814"/>
      <c r="C20" s="798"/>
      <c r="E20" s="1375"/>
      <c r="F20" s="710"/>
      <c r="G20" s="711"/>
      <c r="H20" s="805">
        <f t="shared" si="2"/>
        <v>0</v>
      </c>
      <c r="I20" s="806">
        <f t="shared" si="0"/>
        <v>0</v>
      </c>
      <c r="J20" s="713"/>
      <c r="K20" s="711"/>
      <c r="L20" s="805">
        <f t="shared" si="3"/>
        <v>0</v>
      </c>
      <c r="M20" s="806">
        <f t="shared" si="1"/>
        <v>0</v>
      </c>
      <c r="N20" s="725">
        <f t="shared" si="4"/>
        <v>0</v>
      </c>
      <c r="O20" s="727"/>
      <c r="P20" s="735">
        <f t="shared" si="5"/>
        <v>0</v>
      </c>
      <c r="Q20" s="727"/>
      <c r="R20" s="727"/>
      <c r="S20" s="727"/>
      <c r="T20" s="726"/>
    </row>
    <row r="21" spans="1:20" s="319" customFormat="1" ht="6" customHeight="1" thickBot="1">
      <c r="A21" s="150"/>
      <c r="B21" s="409"/>
      <c r="C21" s="409"/>
      <c r="D21" s="409"/>
      <c r="E21" s="688"/>
      <c r="F21" s="743"/>
      <c r="G21" s="744"/>
      <c r="H21" s="138"/>
      <c r="I21" s="217">
        <f t="shared" si="0"/>
        <v>0</v>
      </c>
      <c r="J21" s="748"/>
      <c r="K21" s="744"/>
      <c r="L21" s="138"/>
      <c r="M21" s="217">
        <f t="shared" si="1"/>
        <v>0</v>
      </c>
      <c r="N21" s="140"/>
      <c r="O21" s="218"/>
      <c r="P21" s="170"/>
      <c r="Q21" s="218"/>
      <c r="R21" s="218"/>
      <c r="S21" s="218"/>
      <c r="T21" s="221"/>
    </row>
    <row r="22" spans="1:20" s="319" customFormat="1" ht="15" customHeight="1" thickTop="1">
      <c r="A22" s="338" t="s">
        <v>685</v>
      </c>
      <c r="B22" s="331"/>
      <c r="C22" s="331"/>
      <c r="D22" s="331"/>
      <c r="E22" s="690">
        <v>20</v>
      </c>
      <c r="F22" s="188"/>
      <c r="G22" s="234"/>
      <c r="H22" s="139">
        <f aca="true" t="shared" si="6" ref="H22:H31">F22*G22</f>
        <v>0</v>
      </c>
      <c r="I22" s="698">
        <f t="shared" si="0"/>
        <v>0</v>
      </c>
      <c r="J22" s="189"/>
      <c r="K22" s="234"/>
      <c r="L22" s="139">
        <f aca="true" t="shared" si="7" ref="L22:L31">J22*K22</f>
        <v>0</v>
      </c>
      <c r="M22" s="698">
        <f t="shared" si="1"/>
        <v>0</v>
      </c>
      <c r="N22" s="163">
        <f aca="true" t="shared" si="8" ref="N22:N31">H22+L22</f>
        <v>0</v>
      </c>
      <c r="O22" s="177"/>
      <c r="P22" s="169">
        <f aca="true" t="shared" si="9" ref="P22:P31">M22+I22</f>
        <v>0</v>
      </c>
      <c r="Q22" s="177"/>
      <c r="R22" s="177"/>
      <c r="S22" s="177"/>
      <c r="T22" s="176"/>
    </row>
    <row r="23" spans="1:20" s="319" customFormat="1" ht="15" customHeight="1">
      <c r="A23" s="338" t="s">
        <v>685</v>
      </c>
      <c r="B23" s="314"/>
      <c r="C23" s="314"/>
      <c r="D23" s="314"/>
      <c r="E23" s="690">
        <v>20</v>
      </c>
      <c r="F23" s="697"/>
      <c r="G23" s="234"/>
      <c r="H23" s="139">
        <f t="shared" si="6"/>
        <v>0</v>
      </c>
      <c r="I23" s="698">
        <f t="shared" si="0"/>
        <v>0</v>
      </c>
      <c r="J23" s="808"/>
      <c r="K23" s="234"/>
      <c r="L23" s="139">
        <f t="shared" si="7"/>
        <v>0</v>
      </c>
      <c r="M23" s="698">
        <f t="shared" si="1"/>
        <v>0</v>
      </c>
      <c r="N23" s="163">
        <f t="shared" si="8"/>
        <v>0</v>
      </c>
      <c r="O23" s="177"/>
      <c r="P23" s="169">
        <f t="shared" si="9"/>
        <v>0</v>
      </c>
      <c r="Q23" s="177"/>
      <c r="R23" s="177"/>
      <c r="S23" s="177"/>
      <c r="T23" s="176"/>
    </row>
    <row r="24" spans="1:20" s="319" customFormat="1" ht="15" customHeight="1">
      <c r="A24" s="338" t="s">
        <v>686</v>
      </c>
      <c r="B24" s="331"/>
      <c r="C24" s="331"/>
      <c r="D24" s="331"/>
      <c r="E24" s="690">
        <v>25</v>
      </c>
      <c r="F24" s="809"/>
      <c r="G24" s="234"/>
      <c r="H24" s="139">
        <f t="shared" si="6"/>
        <v>0</v>
      </c>
      <c r="I24" s="698">
        <f t="shared" si="0"/>
        <v>0</v>
      </c>
      <c r="J24" s="189"/>
      <c r="K24" s="234"/>
      <c r="L24" s="139">
        <f t="shared" si="7"/>
        <v>0</v>
      </c>
      <c r="M24" s="698">
        <f t="shared" si="1"/>
        <v>0</v>
      </c>
      <c r="N24" s="163">
        <f t="shared" si="8"/>
        <v>0</v>
      </c>
      <c r="O24" s="177"/>
      <c r="P24" s="169">
        <f t="shared" si="9"/>
        <v>0</v>
      </c>
      <c r="Q24" s="177"/>
      <c r="R24" s="177"/>
      <c r="S24" s="177"/>
      <c r="T24" s="176"/>
    </row>
    <row r="25" spans="1:20" s="319" customFormat="1" ht="15" customHeight="1">
      <c r="A25" s="338" t="s">
        <v>686</v>
      </c>
      <c r="B25" s="331"/>
      <c r="C25" s="406"/>
      <c r="D25" s="406"/>
      <c r="E25" s="690">
        <v>25</v>
      </c>
      <c r="F25" s="767"/>
      <c r="G25" s="234"/>
      <c r="H25" s="139">
        <f t="shared" si="6"/>
        <v>0</v>
      </c>
      <c r="I25" s="698">
        <f t="shared" si="0"/>
        <v>0</v>
      </c>
      <c r="J25" s="189"/>
      <c r="K25" s="234"/>
      <c r="L25" s="139">
        <f t="shared" si="7"/>
        <v>0</v>
      </c>
      <c r="M25" s="698">
        <f t="shared" si="1"/>
        <v>0</v>
      </c>
      <c r="N25" s="163">
        <f t="shared" si="8"/>
        <v>0</v>
      </c>
      <c r="O25" s="176"/>
      <c r="P25" s="169">
        <f t="shared" si="9"/>
        <v>0</v>
      </c>
      <c r="Q25" s="177"/>
      <c r="R25" s="177"/>
      <c r="S25" s="177"/>
      <c r="T25" s="176"/>
    </row>
    <row r="26" spans="1:20" s="319" customFormat="1" ht="15" customHeight="1">
      <c r="A26" s="338" t="s">
        <v>687</v>
      </c>
      <c r="B26" s="331"/>
      <c r="C26" s="331"/>
      <c r="D26" s="331"/>
      <c r="E26" s="690">
        <v>25</v>
      </c>
      <c r="F26" s="767"/>
      <c r="G26" s="236"/>
      <c r="H26" s="709">
        <f t="shared" si="6"/>
        <v>0</v>
      </c>
      <c r="I26" s="698">
        <f t="shared" si="0"/>
        <v>0</v>
      </c>
      <c r="J26" s="201"/>
      <c r="K26" s="236"/>
      <c r="L26" s="709">
        <f t="shared" si="7"/>
        <v>0</v>
      </c>
      <c r="M26" s="698">
        <f t="shared" si="1"/>
        <v>0</v>
      </c>
      <c r="N26" s="163">
        <f t="shared" si="8"/>
        <v>0</v>
      </c>
      <c r="O26" s="176"/>
      <c r="P26" s="169">
        <f t="shared" si="9"/>
        <v>0</v>
      </c>
      <c r="Q26" s="177"/>
      <c r="R26" s="177"/>
      <c r="S26" s="177"/>
      <c r="T26" s="176"/>
    </row>
    <row r="27" spans="1:20" s="319" customFormat="1" ht="15" customHeight="1">
      <c r="A27" s="338" t="s">
        <v>688</v>
      </c>
      <c r="B27" s="406"/>
      <c r="C27" s="331"/>
      <c r="D27" s="331"/>
      <c r="E27" s="690">
        <v>25</v>
      </c>
      <c r="F27" s="767"/>
      <c r="G27" s="236"/>
      <c r="H27" s="709">
        <f t="shared" si="6"/>
        <v>0</v>
      </c>
      <c r="I27" s="698">
        <f t="shared" si="0"/>
        <v>0</v>
      </c>
      <c r="J27" s="201"/>
      <c r="K27" s="236"/>
      <c r="L27" s="709">
        <f t="shared" si="7"/>
        <v>0</v>
      </c>
      <c r="M27" s="698">
        <f t="shared" si="1"/>
        <v>0</v>
      </c>
      <c r="N27" s="163">
        <f t="shared" si="8"/>
        <v>0</v>
      </c>
      <c r="O27" s="176"/>
      <c r="P27" s="169">
        <f t="shared" si="9"/>
        <v>0</v>
      </c>
      <c r="Q27" s="177"/>
      <c r="R27" s="177"/>
      <c r="S27" s="177"/>
      <c r="T27" s="176"/>
    </row>
    <row r="28" spans="1:20" s="319" customFormat="1" ht="15" customHeight="1">
      <c r="A28" s="338" t="s">
        <v>689</v>
      </c>
      <c r="B28" s="331"/>
      <c r="C28" s="406"/>
      <c r="D28" s="406"/>
      <c r="E28" s="690">
        <v>25</v>
      </c>
      <c r="F28" s="767"/>
      <c r="G28" s="234"/>
      <c r="H28" s="139">
        <f t="shared" si="6"/>
        <v>0</v>
      </c>
      <c r="I28" s="698">
        <f t="shared" si="0"/>
        <v>0</v>
      </c>
      <c r="J28" s="189"/>
      <c r="K28" s="234"/>
      <c r="L28" s="139">
        <f t="shared" si="7"/>
        <v>0</v>
      </c>
      <c r="M28" s="698">
        <f t="shared" si="1"/>
        <v>0</v>
      </c>
      <c r="N28" s="163">
        <f t="shared" si="8"/>
        <v>0</v>
      </c>
      <c r="O28" s="176"/>
      <c r="P28" s="169">
        <f t="shared" si="9"/>
        <v>0</v>
      </c>
      <c r="Q28" s="177"/>
      <c r="R28" s="177"/>
      <c r="S28" s="177"/>
      <c r="T28" s="176"/>
    </row>
    <row r="29" spans="1:20" s="674" customFormat="1" ht="12.75" customHeight="1">
      <c r="A29" s="673" t="s">
        <v>265</v>
      </c>
      <c r="B29" s="814"/>
      <c r="C29" s="798"/>
      <c r="E29" s="1375"/>
      <c r="F29" s="807"/>
      <c r="G29" s="711"/>
      <c r="H29" s="805">
        <f t="shared" si="6"/>
        <v>0</v>
      </c>
      <c r="I29" s="806">
        <f t="shared" si="0"/>
        <v>0</v>
      </c>
      <c r="J29" s="713"/>
      <c r="K29" s="711"/>
      <c r="L29" s="805">
        <f t="shared" si="7"/>
        <v>0</v>
      </c>
      <c r="M29" s="806">
        <f t="shared" si="1"/>
        <v>0</v>
      </c>
      <c r="N29" s="725">
        <f t="shared" si="8"/>
        <v>0</v>
      </c>
      <c r="O29" s="726"/>
      <c r="P29" s="735">
        <f t="shared" si="9"/>
        <v>0</v>
      </c>
      <c r="Q29" s="727"/>
      <c r="R29" s="727"/>
      <c r="S29" s="727"/>
      <c r="T29" s="726"/>
    </row>
    <row r="30" spans="1:20" s="319" customFormat="1" ht="6" customHeight="1">
      <c r="A30" s="338"/>
      <c r="B30" s="331"/>
      <c r="C30" s="406"/>
      <c r="D30" s="406"/>
      <c r="E30" s="771"/>
      <c r="F30" s="810"/>
      <c r="G30" s="705"/>
      <c r="H30" s="139"/>
      <c r="I30" s="698">
        <f t="shared" si="0"/>
        <v>0</v>
      </c>
      <c r="J30" s="714"/>
      <c r="K30" s="705"/>
      <c r="L30" s="139"/>
      <c r="M30" s="811"/>
      <c r="N30" s="163"/>
      <c r="O30" s="176"/>
      <c r="P30" s="169"/>
      <c r="Q30" s="177"/>
      <c r="R30" s="177"/>
      <c r="S30" s="177"/>
      <c r="T30" s="176"/>
    </row>
    <row r="31" spans="1:20" s="674" customFormat="1" ht="12.75" customHeight="1">
      <c r="A31" s="673" t="s">
        <v>265</v>
      </c>
      <c r="B31" s="814"/>
      <c r="C31" s="798"/>
      <c r="E31" s="1375"/>
      <c r="F31" s="807"/>
      <c r="G31" s="711"/>
      <c r="H31" s="805">
        <f t="shared" si="6"/>
        <v>0</v>
      </c>
      <c r="I31" s="806">
        <f t="shared" si="0"/>
        <v>0</v>
      </c>
      <c r="J31" s="713"/>
      <c r="K31" s="711"/>
      <c r="L31" s="805">
        <f t="shared" si="7"/>
        <v>0</v>
      </c>
      <c r="M31" s="806">
        <f>IF(J31&gt;659,K31*E31,0)</f>
        <v>0</v>
      </c>
      <c r="N31" s="725">
        <f t="shared" si="8"/>
        <v>0</v>
      </c>
      <c r="O31" s="726"/>
      <c r="P31" s="735">
        <f t="shared" si="9"/>
        <v>0</v>
      </c>
      <c r="Q31" s="727"/>
      <c r="R31" s="727"/>
      <c r="S31" s="727"/>
      <c r="T31" s="726"/>
    </row>
    <row r="32" spans="1:20" s="319" customFormat="1" ht="6" customHeight="1" thickBot="1">
      <c r="A32" s="150"/>
      <c r="B32" s="409"/>
      <c r="C32" s="648"/>
      <c r="D32" s="648"/>
      <c r="E32" s="688"/>
      <c r="F32" s="812"/>
      <c r="G32" s="744"/>
      <c r="H32" s="138"/>
      <c r="I32" s="217">
        <f t="shared" si="0"/>
        <v>0</v>
      </c>
      <c r="J32" s="813"/>
      <c r="K32" s="744"/>
      <c r="L32" s="138"/>
      <c r="M32" s="180"/>
      <c r="N32" s="140"/>
      <c r="O32" s="221"/>
      <c r="P32" s="170"/>
      <c r="Q32" s="218"/>
      <c r="R32" s="218"/>
      <c r="S32" s="218"/>
      <c r="T32" s="221"/>
    </row>
    <row r="33" spans="1:20" s="319" customFormat="1" ht="15" customHeight="1" thickTop="1">
      <c r="A33" s="338" t="s">
        <v>690</v>
      </c>
      <c r="B33" s="331"/>
      <c r="C33" s="331"/>
      <c r="D33" s="331"/>
      <c r="E33" s="690">
        <v>20</v>
      </c>
      <c r="F33" s="708"/>
      <c r="G33" s="234"/>
      <c r="H33" s="139">
        <f aca="true" t="shared" si="10" ref="H33:H60">F33*G33</f>
        <v>0</v>
      </c>
      <c r="I33" s="698">
        <f t="shared" si="0"/>
        <v>0</v>
      </c>
      <c r="J33" s="808"/>
      <c r="K33" s="234"/>
      <c r="L33" s="139">
        <f aca="true" t="shared" si="11" ref="L33:L60">J33*K33</f>
        <v>0</v>
      </c>
      <c r="M33" s="698">
        <f>IF(J33&gt;659,K33*E33,0)</f>
        <v>0</v>
      </c>
      <c r="N33" s="163">
        <f aca="true" t="shared" si="12" ref="N33:N60">H33+L33</f>
        <v>0</v>
      </c>
      <c r="O33" s="176"/>
      <c r="P33" s="169">
        <f aca="true" t="shared" si="13" ref="P33:P41">M33+I33</f>
        <v>0</v>
      </c>
      <c r="Q33" s="177"/>
      <c r="R33" s="177"/>
      <c r="S33" s="177"/>
      <c r="T33" s="176"/>
    </row>
    <row r="34" spans="1:20" s="319" customFormat="1" ht="15" customHeight="1">
      <c r="A34" s="338" t="s">
        <v>690</v>
      </c>
      <c r="B34" s="406"/>
      <c r="C34" s="406"/>
      <c r="D34" s="406"/>
      <c r="E34" s="690">
        <v>20</v>
      </c>
      <c r="F34" s="708"/>
      <c r="G34" s="236"/>
      <c r="H34" s="709">
        <f t="shared" si="10"/>
        <v>0</v>
      </c>
      <c r="I34" s="698">
        <f t="shared" si="0"/>
        <v>0</v>
      </c>
      <c r="J34" s="199"/>
      <c r="K34" s="236"/>
      <c r="L34" s="709">
        <f t="shared" si="11"/>
        <v>0</v>
      </c>
      <c r="M34" s="698">
        <f>IF(J34&gt;659,K34*E34,0)</f>
        <v>0</v>
      </c>
      <c r="N34" s="163">
        <f t="shared" si="12"/>
        <v>0</v>
      </c>
      <c r="O34" s="176"/>
      <c r="P34" s="169">
        <f t="shared" si="13"/>
        <v>0</v>
      </c>
      <c r="Q34" s="177"/>
      <c r="R34" s="177"/>
      <c r="S34" s="177"/>
      <c r="T34" s="176"/>
    </row>
    <row r="35" spans="1:20" s="319" customFormat="1" ht="15" customHeight="1">
      <c r="A35" s="338" t="s">
        <v>690</v>
      </c>
      <c r="B35" s="406"/>
      <c r="C35" s="331"/>
      <c r="D35" s="331"/>
      <c r="E35" s="690">
        <v>20</v>
      </c>
      <c r="F35" s="708"/>
      <c r="G35" s="236"/>
      <c r="H35" s="709">
        <f t="shared" si="10"/>
        <v>0</v>
      </c>
      <c r="I35" s="698">
        <f t="shared" si="0"/>
        <v>0</v>
      </c>
      <c r="J35" s="199"/>
      <c r="K35" s="236"/>
      <c r="L35" s="709">
        <f t="shared" si="11"/>
        <v>0</v>
      </c>
      <c r="M35" s="698">
        <f>IF(J35&gt;659,K35*E35,0)</f>
        <v>0</v>
      </c>
      <c r="N35" s="163">
        <f t="shared" si="12"/>
        <v>0</v>
      </c>
      <c r="O35" s="176"/>
      <c r="P35" s="169">
        <f t="shared" si="13"/>
        <v>0</v>
      </c>
      <c r="Q35" s="177"/>
      <c r="R35" s="177"/>
      <c r="S35" s="177"/>
      <c r="T35" s="176"/>
    </row>
    <row r="36" spans="1:20" s="319" customFormat="1" ht="15" customHeight="1">
      <c r="A36" s="338" t="s">
        <v>193</v>
      </c>
      <c r="B36" s="331"/>
      <c r="C36" s="406"/>
      <c r="D36" s="406"/>
      <c r="E36" s="690">
        <v>20</v>
      </c>
      <c r="F36" s="708"/>
      <c r="G36" s="236"/>
      <c r="H36" s="709">
        <f t="shared" si="10"/>
        <v>0</v>
      </c>
      <c r="I36" s="698">
        <f aca="true" t="shared" si="14" ref="I36:I41">IF(F36&gt;1799,G36*E36,0)</f>
        <v>0</v>
      </c>
      <c r="J36" s="199"/>
      <c r="K36" s="236"/>
      <c r="L36" s="709">
        <f t="shared" si="11"/>
        <v>0</v>
      </c>
      <c r="M36" s="698">
        <f aca="true" t="shared" si="15" ref="M36:M41">IF(J36&gt;1799,K36*E36,0)</f>
        <v>0</v>
      </c>
      <c r="N36" s="163">
        <f t="shared" si="12"/>
        <v>0</v>
      </c>
      <c r="O36" s="176"/>
      <c r="P36" s="169">
        <f t="shared" si="13"/>
        <v>0</v>
      </c>
      <c r="Q36" s="177"/>
      <c r="R36" s="177"/>
      <c r="S36" s="177"/>
      <c r="T36" s="176"/>
    </row>
    <row r="37" spans="1:20" s="319" customFormat="1" ht="15" customHeight="1">
      <c r="A37" s="338" t="s">
        <v>193</v>
      </c>
      <c r="B37" s="331"/>
      <c r="C37" s="331"/>
      <c r="D37" s="331"/>
      <c r="E37" s="690">
        <v>20</v>
      </c>
      <c r="F37" s="708"/>
      <c r="G37" s="236"/>
      <c r="H37" s="709">
        <f t="shared" si="10"/>
        <v>0</v>
      </c>
      <c r="I37" s="698">
        <f t="shared" si="14"/>
        <v>0</v>
      </c>
      <c r="J37" s="199"/>
      <c r="K37" s="236"/>
      <c r="L37" s="709">
        <f t="shared" si="11"/>
        <v>0</v>
      </c>
      <c r="M37" s="698">
        <f t="shared" si="15"/>
        <v>0</v>
      </c>
      <c r="N37" s="163">
        <f t="shared" si="12"/>
        <v>0</v>
      </c>
      <c r="O37" s="176"/>
      <c r="P37" s="169">
        <f t="shared" si="13"/>
        <v>0</v>
      </c>
      <c r="Q37" s="177"/>
      <c r="R37" s="177"/>
      <c r="S37" s="177"/>
      <c r="T37" s="176"/>
    </row>
    <row r="38" spans="1:20" s="319" customFormat="1" ht="15" customHeight="1">
      <c r="A38" s="598" t="s">
        <v>194</v>
      </c>
      <c r="B38" s="331"/>
      <c r="C38" s="331"/>
      <c r="D38" s="331"/>
      <c r="E38" s="690">
        <v>20</v>
      </c>
      <c r="F38" s="708"/>
      <c r="G38" s="236"/>
      <c r="H38" s="709">
        <f t="shared" si="10"/>
        <v>0</v>
      </c>
      <c r="I38" s="698">
        <f t="shared" si="14"/>
        <v>0</v>
      </c>
      <c r="J38" s="199"/>
      <c r="K38" s="236"/>
      <c r="L38" s="709">
        <f t="shared" si="11"/>
        <v>0</v>
      </c>
      <c r="M38" s="698">
        <f t="shared" si="15"/>
        <v>0</v>
      </c>
      <c r="N38" s="163">
        <f t="shared" si="12"/>
        <v>0</v>
      </c>
      <c r="O38" s="176"/>
      <c r="P38" s="169">
        <f t="shared" si="13"/>
        <v>0</v>
      </c>
      <c r="Q38" s="177"/>
      <c r="R38" s="177"/>
      <c r="S38" s="177"/>
      <c r="T38" s="176"/>
    </row>
    <row r="39" spans="1:20" s="319" customFormat="1" ht="15" customHeight="1">
      <c r="A39" s="598" t="s">
        <v>194</v>
      </c>
      <c r="B39" s="599"/>
      <c r="C39" s="599"/>
      <c r="D39" s="599"/>
      <c r="E39" s="690">
        <v>20</v>
      </c>
      <c r="F39" s="708"/>
      <c r="G39" s="237"/>
      <c r="H39" s="709">
        <f t="shared" si="10"/>
        <v>0</v>
      </c>
      <c r="I39" s="698">
        <f t="shared" si="14"/>
        <v>0</v>
      </c>
      <c r="J39" s="199"/>
      <c r="K39" s="237"/>
      <c r="L39" s="709">
        <f t="shared" si="11"/>
        <v>0</v>
      </c>
      <c r="M39" s="698">
        <f t="shared" si="15"/>
        <v>0</v>
      </c>
      <c r="N39" s="163">
        <f t="shared" si="12"/>
        <v>0</v>
      </c>
      <c r="O39" s="176"/>
      <c r="P39" s="169">
        <f t="shared" si="13"/>
        <v>0</v>
      </c>
      <c r="Q39" s="177"/>
      <c r="R39" s="177"/>
      <c r="S39" s="177"/>
      <c r="T39" s="176"/>
    </row>
    <row r="40" spans="1:20" s="319" customFormat="1" ht="15" customHeight="1">
      <c r="A40" s="598" t="s">
        <v>194</v>
      </c>
      <c r="B40" s="599"/>
      <c r="C40" s="599"/>
      <c r="D40" s="599"/>
      <c r="E40" s="690">
        <v>20</v>
      </c>
      <c r="F40" s="767"/>
      <c r="G40" s="236"/>
      <c r="H40" s="709">
        <f t="shared" si="10"/>
        <v>0</v>
      </c>
      <c r="I40" s="698">
        <f t="shared" si="14"/>
        <v>0</v>
      </c>
      <c r="J40" s="201"/>
      <c r="K40" s="236"/>
      <c r="L40" s="709">
        <f t="shared" si="11"/>
        <v>0</v>
      </c>
      <c r="M40" s="698">
        <f t="shared" si="15"/>
        <v>0</v>
      </c>
      <c r="N40" s="163">
        <f t="shared" si="12"/>
        <v>0</v>
      </c>
      <c r="O40" s="176"/>
      <c r="P40" s="169">
        <f t="shared" si="13"/>
        <v>0</v>
      </c>
      <c r="Q40" s="177"/>
      <c r="R40" s="177"/>
      <c r="S40" s="177"/>
      <c r="T40" s="176"/>
    </row>
    <row r="41" spans="1:20" s="319" customFormat="1" ht="15" customHeight="1">
      <c r="A41" s="598" t="s">
        <v>194</v>
      </c>
      <c r="B41" s="314"/>
      <c r="C41" s="314"/>
      <c r="D41" s="314"/>
      <c r="E41" s="690">
        <v>20</v>
      </c>
      <c r="F41" s="767"/>
      <c r="G41" s="234"/>
      <c r="H41" s="139">
        <f t="shared" si="10"/>
        <v>0</v>
      </c>
      <c r="I41" s="698">
        <f t="shared" si="14"/>
        <v>0</v>
      </c>
      <c r="J41" s="188"/>
      <c r="K41" s="234"/>
      <c r="L41" s="139">
        <f t="shared" si="11"/>
        <v>0</v>
      </c>
      <c r="M41" s="698">
        <f t="shared" si="15"/>
        <v>0</v>
      </c>
      <c r="N41" s="163">
        <f t="shared" si="12"/>
        <v>0</v>
      </c>
      <c r="O41" s="177"/>
      <c r="P41" s="169">
        <f t="shared" si="13"/>
        <v>0</v>
      </c>
      <c r="Q41" s="177"/>
      <c r="R41" s="177"/>
      <c r="S41" s="177"/>
      <c r="T41" s="176"/>
    </row>
    <row r="42" spans="1:20" s="319" customFormat="1" ht="15" customHeight="1">
      <c r="A42" s="598" t="s">
        <v>663</v>
      </c>
      <c r="B42" s="599"/>
      <c r="C42" s="599"/>
      <c r="D42" s="599"/>
      <c r="E42" s="690" t="s">
        <v>192</v>
      </c>
      <c r="F42" s="767"/>
      <c r="G42" s="234"/>
      <c r="H42" s="139">
        <f t="shared" si="10"/>
        <v>0</v>
      </c>
      <c r="I42" s="384" t="s">
        <v>218</v>
      </c>
      <c r="J42" s="189"/>
      <c r="K42" s="234"/>
      <c r="L42" s="139">
        <f t="shared" si="11"/>
        <v>0</v>
      </c>
      <c r="M42" s="384" t="s">
        <v>218</v>
      </c>
      <c r="N42" s="163">
        <f t="shared" si="12"/>
        <v>0</v>
      </c>
      <c r="O42" s="378"/>
      <c r="P42" s="380" t="s">
        <v>263</v>
      </c>
      <c r="Q42" s="378"/>
      <c r="R42" s="378"/>
      <c r="S42" s="378"/>
      <c r="T42" s="381"/>
    </row>
    <row r="43" spans="1:20" s="319" customFormat="1" ht="15" customHeight="1">
      <c r="A43" s="598" t="s">
        <v>497</v>
      </c>
      <c r="B43" s="599"/>
      <c r="C43" s="599"/>
      <c r="D43" s="599"/>
      <c r="E43" s="690" t="s">
        <v>192</v>
      </c>
      <c r="F43" s="767"/>
      <c r="G43" s="234"/>
      <c r="H43" s="139">
        <f t="shared" si="10"/>
        <v>0</v>
      </c>
      <c r="I43" s="384" t="s">
        <v>218</v>
      </c>
      <c r="J43" s="189"/>
      <c r="K43" s="234"/>
      <c r="L43" s="139">
        <f t="shared" si="11"/>
        <v>0</v>
      </c>
      <c r="M43" s="384" t="s">
        <v>218</v>
      </c>
      <c r="N43" s="163">
        <f t="shared" si="12"/>
        <v>0</v>
      </c>
      <c r="O43" s="378"/>
      <c r="P43" s="380" t="s">
        <v>263</v>
      </c>
      <c r="Q43" s="378"/>
      <c r="R43" s="378"/>
      <c r="S43" s="378"/>
      <c r="T43" s="381"/>
    </row>
    <row r="44" spans="1:20" s="319" customFormat="1" ht="15" customHeight="1">
      <c r="A44" s="598" t="s">
        <v>691</v>
      </c>
      <c r="B44" s="599"/>
      <c r="C44" s="599"/>
      <c r="D44" s="599"/>
      <c r="E44" s="690">
        <v>20</v>
      </c>
      <c r="F44" s="767"/>
      <c r="G44" s="234"/>
      <c r="H44" s="139">
        <f t="shared" si="10"/>
        <v>0</v>
      </c>
      <c r="I44" s="698">
        <f>IF(F44&gt;659,G44*E44,0)</f>
        <v>0</v>
      </c>
      <c r="J44" s="189"/>
      <c r="K44" s="234"/>
      <c r="L44" s="139">
        <f t="shared" si="11"/>
        <v>0</v>
      </c>
      <c r="M44" s="698">
        <f>IF(J44&gt;659,K44*E44,0)</f>
        <v>0</v>
      </c>
      <c r="N44" s="163">
        <f t="shared" si="12"/>
        <v>0</v>
      </c>
      <c r="O44" s="378"/>
      <c r="P44" s="169">
        <f>M44+I44</f>
        <v>0</v>
      </c>
      <c r="Q44" s="378"/>
      <c r="R44" s="378"/>
      <c r="S44" s="378"/>
      <c r="T44" s="381"/>
    </row>
    <row r="45" spans="1:20" s="319" customFormat="1" ht="15" customHeight="1">
      <c r="A45" s="598" t="s">
        <v>469</v>
      </c>
      <c r="B45" s="599"/>
      <c r="C45" s="599"/>
      <c r="D45" s="599"/>
      <c r="E45" s="690">
        <v>20</v>
      </c>
      <c r="F45" s="767"/>
      <c r="G45" s="234"/>
      <c r="H45" s="139">
        <f t="shared" si="10"/>
        <v>0</v>
      </c>
      <c r="I45" s="698">
        <f>IF(F45&gt;659,G45*E45,0)</f>
        <v>0</v>
      </c>
      <c r="J45" s="189"/>
      <c r="K45" s="234"/>
      <c r="L45" s="139">
        <f t="shared" si="11"/>
        <v>0</v>
      </c>
      <c r="M45" s="698">
        <f>IF(J45&gt;659,K45*E45,0)</f>
        <v>0</v>
      </c>
      <c r="N45" s="163">
        <f t="shared" si="12"/>
        <v>0</v>
      </c>
      <c r="O45" s="378"/>
      <c r="P45" s="169">
        <f>M45+I45</f>
        <v>0</v>
      </c>
      <c r="Q45" s="378"/>
      <c r="R45" s="378"/>
      <c r="S45" s="378"/>
      <c r="T45" s="381"/>
    </row>
    <row r="46" spans="1:20" s="674" customFormat="1" ht="12.75" customHeight="1">
      <c r="A46" s="682" t="s">
        <v>265</v>
      </c>
      <c r="B46" s="814"/>
      <c r="C46" s="798"/>
      <c r="E46" s="1375"/>
      <c r="F46" s="807"/>
      <c r="G46" s="711"/>
      <c r="H46" s="805">
        <f>F46*G46</f>
        <v>0</v>
      </c>
      <c r="I46" s="806">
        <f>IF(F46&gt;659,G46*E46,0)</f>
        <v>0</v>
      </c>
      <c r="J46" s="713"/>
      <c r="K46" s="711"/>
      <c r="L46" s="805">
        <f>J46*K46</f>
        <v>0</v>
      </c>
      <c r="M46" s="806">
        <f>IF(J46&gt;659,K46*E46,0)</f>
        <v>0</v>
      </c>
      <c r="N46" s="725">
        <f>H46+L46</f>
        <v>0</v>
      </c>
      <c r="O46" s="677"/>
      <c r="P46" s="735">
        <f>M46+I46</f>
        <v>0</v>
      </c>
      <c r="Q46" s="677"/>
      <c r="R46" s="677"/>
      <c r="S46" s="677"/>
      <c r="T46" s="676"/>
    </row>
    <row r="47" spans="1:20" s="319" customFormat="1" ht="6" customHeight="1">
      <c r="A47" s="598"/>
      <c r="B47" s="599"/>
      <c r="C47" s="599"/>
      <c r="D47" s="599"/>
      <c r="E47" s="771"/>
      <c r="F47" s="856"/>
      <c r="G47" s="719"/>
      <c r="H47" s="139"/>
      <c r="I47" s="165"/>
      <c r="J47" s="718"/>
      <c r="K47" s="719"/>
      <c r="L47" s="853"/>
      <c r="M47" s="232"/>
      <c r="N47" s="163"/>
      <c r="O47" s="378"/>
      <c r="P47" s="169"/>
      <c r="Q47" s="378"/>
      <c r="R47" s="378"/>
      <c r="S47" s="378"/>
      <c r="T47" s="381"/>
    </row>
    <row r="48" spans="1:20" s="674" customFormat="1" ht="12.75" customHeight="1">
      <c r="A48" s="682" t="s">
        <v>265</v>
      </c>
      <c r="B48" s="814"/>
      <c r="C48" s="798"/>
      <c r="E48" s="1375"/>
      <c r="F48" s="807"/>
      <c r="G48" s="711"/>
      <c r="H48" s="805">
        <f>F48*G48</f>
        <v>0</v>
      </c>
      <c r="I48" s="806">
        <f>IF(F48&gt;659,G48*E48,0)</f>
        <v>0</v>
      </c>
      <c r="J48" s="713"/>
      <c r="K48" s="711"/>
      <c r="L48" s="805">
        <f>J48*K48</f>
        <v>0</v>
      </c>
      <c r="M48" s="806">
        <f>IF(J48&gt;659,K48*E48,0)</f>
        <v>0</v>
      </c>
      <c r="N48" s="725">
        <f>H48+L48</f>
        <v>0</v>
      </c>
      <c r="O48" s="677"/>
      <c r="P48" s="735">
        <f>M48+I48</f>
        <v>0</v>
      </c>
      <c r="Q48" s="677"/>
      <c r="R48" s="677"/>
      <c r="S48" s="677"/>
      <c r="T48" s="676"/>
    </row>
    <row r="49" spans="1:20" s="319" customFormat="1" ht="6" customHeight="1">
      <c r="A49" s="598"/>
      <c r="B49" s="599"/>
      <c r="C49" s="599"/>
      <c r="D49" s="599"/>
      <c r="E49" s="771"/>
      <c r="F49" s="856"/>
      <c r="G49" s="719"/>
      <c r="H49" s="139"/>
      <c r="I49" s="165"/>
      <c r="J49" s="718"/>
      <c r="K49" s="719"/>
      <c r="L49" s="853"/>
      <c r="M49" s="232"/>
      <c r="N49" s="163"/>
      <c r="O49" s="378"/>
      <c r="P49" s="169"/>
      <c r="Q49" s="378"/>
      <c r="R49" s="378"/>
      <c r="S49" s="378"/>
      <c r="T49" s="381"/>
    </row>
    <row r="50" spans="1:20" s="674" customFormat="1" ht="12.75" customHeight="1">
      <c r="A50" s="682" t="s">
        <v>265</v>
      </c>
      <c r="B50" s="814"/>
      <c r="C50" s="798"/>
      <c r="E50" s="1375"/>
      <c r="F50" s="807"/>
      <c r="G50" s="711"/>
      <c r="H50" s="805">
        <f>F50*G50</f>
        <v>0</v>
      </c>
      <c r="I50" s="806">
        <f>IF(F50&gt;659,G50*E50,0)</f>
        <v>0</v>
      </c>
      <c r="J50" s="713"/>
      <c r="K50" s="711"/>
      <c r="L50" s="805">
        <f>J50*K50</f>
        <v>0</v>
      </c>
      <c r="M50" s="806">
        <f>IF(J50&gt;659,K50*E50,0)</f>
        <v>0</v>
      </c>
      <c r="N50" s="725">
        <f>H50+L50</f>
        <v>0</v>
      </c>
      <c r="O50" s="677"/>
      <c r="P50" s="735">
        <f>M50+I50</f>
        <v>0</v>
      </c>
      <c r="Q50" s="677"/>
      <c r="R50" s="677"/>
      <c r="S50" s="677"/>
      <c r="T50" s="676"/>
    </row>
    <row r="51" spans="1:20" s="319" customFormat="1" ht="6" customHeight="1">
      <c r="A51" s="598"/>
      <c r="B51" s="599"/>
      <c r="C51" s="599"/>
      <c r="D51" s="599"/>
      <c r="E51" s="771"/>
      <c r="F51" s="856"/>
      <c r="G51" s="719"/>
      <c r="H51" s="139"/>
      <c r="I51" s="165"/>
      <c r="J51" s="718"/>
      <c r="K51" s="719"/>
      <c r="L51" s="853"/>
      <c r="M51" s="232"/>
      <c r="N51" s="163"/>
      <c r="O51" s="378"/>
      <c r="P51" s="169"/>
      <c r="Q51" s="378"/>
      <c r="R51" s="378"/>
      <c r="S51" s="378"/>
      <c r="T51" s="381"/>
    </row>
    <row r="52" spans="1:20" s="674" customFormat="1" ht="12.75" customHeight="1">
      <c r="A52" s="682" t="s">
        <v>265</v>
      </c>
      <c r="B52" s="814"/>
      <c r="C52" s="798"/>
      <c r="E52" s="1375"/>
      <c r="F52" s="807"/>
      <c r="G52" s="711"/>
      <c r="H52" s="805">
        <f>F52*G52</f>
        <v>0</v>
      </c>
      <c r="I52" s="806">
        <f>IF(F52&gt;659,G52*E52,0)</f>
        <v>0</v>
      </c>
      <c r="J52" s="713"/>
      <c r="K52" s="711"/>
      <c r="L52" s="805">
        <f>J52*K52</f>
        <v>0</v>
      </c>
      <c r="M52" s="806">
        <f>IF(J52&gt;659,K52*E52,0)</f>
        <v>0</v>
      </c>
      <c r="N52" s="725">
        <f>H52+L52</f>
        <v>0</v>
      </c>
      <c r="O52" s="677"/>
      <c r="P52" s="735">
        <f>M52+I52</f>
        <v>0</v>
      </c>
      <c r="Q52" s="677"/>
      <c r="R52" s="677"/>
      <c r="S52" s="677"/>
      <c r="T52" s="676"/>
    </row>
    <row r="53" spans="1:20" s="319" customFormat="1" ht="6" customHeight="1">
      <c r="A53" s="598"/>
      <c r="B53" s="599"/>
      <c r="C53" s="599"/>
      <c r="D53" s="599"/>
      <c r="E53" s="771"/>
      <c r="F53" s="856"/>
      <c r="G53" s="719"/>
      <c r="H53" s="139"/>
      <c r="I53" s="165"/>
      <c r="J53" s="718"/>
      <c r="K53" s="719"/>
      <c r="L53" s="853"/>
      <c r="M53" s="232"/>
      <c r="N53" s="163"/>
      <c r="O53" s="378"/>
      <c r="P53" s="169"/>
      <c r="Q53" s="378"/>
      <c r="R53" s="378"/>
      <c r="S53" s="378"/>
      <c r="T53" s="381"/>
    </row>
    <row r="54" spans="1:20" s="674" customFormat="1" ht="12.75" customHeight="1">
      <c r="A54" s="682" t="s">
        <v>265</v>
      </c>
      <c r="B54" s="814"/>
      <c r="C54" s="798"/>
      <c r="E54" s="1375"/>
      <c r="F54" s="807"/>
      <c r="G54" s="711"/>
      <c r="H54" s="805">
        <f t="shared" si="10"/>
        <v>0</v>
      </c>
      <c r="I54" s="806">
        <f>IF(F54&gt;659,G54*E54,0)</f>
        <v>0</v>
      </c>
      <c r="J54" s="713"/>
      <c r="K54" s="711"/>
      <c r="L54" s="805">
        <f t="shared" si="11"/>
        <v>0</v>
      </c>
      <c r="M54" s="806">
        <f>IF(J54&gt;659,K54*E54,0)</f>
        <v>0</v>
      </c>
      <c r="N54" s="725">
        <f t="shared" si="12"/>
        <v>0</v>
      </c>
      <c r="O54" s="677"/>
      <c r="P54" s="735">
        <f>M54+I54</f>
        <v>0</v>
      </c>
      <c r="Q54" s="677"/>
      <c r="R54" s="677"/>
      <c r="S54" s="677"/>
      <c r="T54" s="676"/>
    </row>
    <row r="55" spans="1:20" s="319" customFormat="1" ht="6" customHeight="1">
      <c r="A55" s="598"/>
      <c r="B55" s="599"/>
      <c r="C55" s="599"/>
      <c r="D55" s="599"/>
      <c r="E55" s="771"/>
      <c r="F55" s="856"/>
      <c r="G55" s="719"/>
      <c r="H55" s="139"/>
      <c r="I55" s="165"/>
      <c r="J55" s="718"/>
      <c r="K55" s="719"/>
      <c r="L55" s="853"/>
      <c r="M55" s="232"/>
      <c r="N55" s="163"/>
      <c r="O55" s="378"/>
      <c r="P55" s="169"/>
      <c r="Q55" s="378"/>
      <c r="R55" s="378"/>
      <c r="S55" s="378"/>
      <c r="T55" s="381"/>
    </row>
    <row r="56" spans="1:20" s="674" customFormat="1" ht="12.75" customHeight="1">
      <c r="A56" s="682" t="s">
        <v>265</v>
      </c>
      <c r="B56" s="814"/>
      <c r="C56" s="798"/>
      <c r="E56" s="1375"/>
      <c r="F56" s="807"/>
      <c r="G56" s="711"/>
      <c r="H56" s="805">
        <f t="shared" si="10"/>
        <v>0</v>
      </c>
      <c r="I56" s="806">
        <f>IF(F56&gt;659,G56*E56,0)</f>
        <v>0</v>
      </c>
      <c r="J56" s="713"/>
      <c r="K56" s="711"/>
      <c r="L56" s="805">
        <f t="shared" si="11"/>
        <v>0</v>
      </c>
      <c r="M56" s="806">
        <f>IF(J56&gt;659,K56*E56,0)</f>
        <v>0</v>
      </c>
      <c r="N56" s="725">
        <f t="shared" si="12"/>
        <v>0</v>
      </c>
      <c r="O56" s="677"/>
      <c r="P56" s="735">
        <f>M56+I56</f>
        <v>0</v>
      </c>
      <c r="Q56" s="677"/>
      <c r="R56" s="677"/>
      <c r="S56" s="677"/>
      <c r="T56" s="676"/>
    </row>
    <row r="57" spans="1:20" s="319" customFormat="1" ht="6" customHeight="1">
      <c r="A57" s="598"/>
      <c r="B57" s="599"/>
      <c r="C57" s="599"/>
      <c r="D57" s="599"/>
      <c r="E57" s="771"/>
      <c r="F57" s="856"/>
      <c r="G57" s="719"/>
      <c r="H57" s="139"/>
      <c r="I57" s="165"/>
      <c r="J57" s="718"/>
      <c r="K57" s="719"/>
      <c r="L57" s="853"/>
      <c r="M57" s="232"/>
      <c r="N57" s="163"/>
      <c r="O57" s="378"/>
      <c r="P57" s="169"/>
      <c r="Q57" s="378"/>
      <c r="R57" s="378"/>
      <c r="S57" s="378"/>
      <c r="T57" s="381"/>
    </row>
    <row r="58" spans="1:20" s="674" customFormat="1" ht="12.75" customHeight="1">
      <c r="A58" s="682" t="s">
        <v>265</v>
      </c>
      <c r="B58" s="814"/>
      <c r="C58" s="798"/>
      <c r="E58" s="1375"/>
      <c r="F58" s="807"/>
      <c r="G58" s="711"/>
      <c r="H58" s="805">
        <f t="shared" si="10"/>
        <v>0</v>
      </c>
      <c r="I58" s="806">
        <f>IF(F58&gt;659,G58*E58,0)</f>
        <v>0</v>
      </c>
      <c r="J58" s="713"/>
      <c r="K58" s="711"/>
      <c r="L58" s="805">
        <f t="shared" si="11"/>
        <v>0</v>
      </c>
      <c r="M58" s="806">
        <f>IF(J58&gt;659,K58*E58,0)</f>
        <v>0</v>
      </c>
      <c r="N58" s="725">
        <f t="shared" si="12"/>
        <v>0</v>
      </c>
      <c r="O58" s="677"/>
      <c r="P58" s="735">
        <f>M58+I58</f>
        <v>0</v>
      </c>
      <c r="Q58" s="677"/>
      <c r="R58" s="677"/>
      <c r="S58" s="677"/>
      <c r="T58" s="676"/>
    </row>
    <row r="59" spans="1:20" s="319" customFormat="1" ht="6" customHeight="1">
      <c r="A59" s="598"/>
      <c r="B59" s="599"/>
      <c r="C59" s="599"/>
      <c r="D59" s="599"/>
      <c r="E59" s="771"/>
      <c r="F59" s="856"/>
      <c r="G59" s="719"/>
      <c r="H59" s="139"/>
      <c r="I59" s="165"/>
      <c r="J59" s="718"/>
      <c r="K59" s="719"/>
      <c r="L59" s="853"/>
      <c r="M59" s="232"/>
      <c r="N59" s="163"/>
      <c r="O59" s="378"/>
      <c r="P59" s="169"/>
      <c r="Q59" s="378"/>
      <c r="R59" s="378"/>
      <c r="S59" s="378"/>
      <c r="T59" s="381"/>
    </row>
    <row r="60" spans="1:20" s="674" customFormat="1" ht="12.75" customHeight="1">
      <c r="A60" s="682" t="s">
        <v>265</v>
      </c>
      <c r="B60" s="814"/>
      <c r="C60" s="798"/>
      <c r="E60" s="1375"/>
      <c r="F60" s="807"/>
      <c r="G60" s="711"/>
      <c r="H60" s="805">
        <f t="shared" si="10"/>
        <v>0</v>
      </c>
      <c r="I60" s="806">
        <f>IF(F60&gt;659,G60*E60,0)</f>
        <v>0</v>
      </c>
      <c r="J60" s="713"/>
      <c r="K60" s="711"/>
      <c r="L60" s="805">
        <f t="shared" si="11"/>
        <v>0</v>
      </c>
      <c r="M60" s="806">
        <f>IF(J60&gt;659,K60*E60,0)</f>
        <v>0</v>
      </c>
      <c r="N60" s="725">
        <f t="shared" si="12"/>
        <v>0</v>
      </c>
      <c r="O60" s="677"/>
      <c r="P60" s="735">
        <f>M60+I60</f>
        <v>0</v>
      </c>
      <c r="Q60" s="677"/>
      <c r="R60" s="677"/>
      <c r="S60" s="677"/>
      <c r="T60" s="676"/>
    </row>
    <row r="61" spans="1:20" s="319" customFormat="1" ht="6" customHeight="1" thickBot="1">
      <c r="A61" s="684"/>
      <c r="B61" s="685"/>
      <c r="C61" s="685"/>
      <c r="D61" s="685"/>
      <c r="E61" s="688"/>
      <c r="F61" s="801"/>
      <c r="G61" s="150"/>
      <c r="H61" s="626"/>
      <c r="I61" s="686"/>
      <c r="J61" s="409"/>
      <c r="K61" s="802"/>
      <c r="L61" s="150"/>
      <c r="M61" s="803"/>
      <c r="N61" s="627"/>
      <c r="O61" s="628"/>
      <c r="P61" s="799"/>
      <c r="Q61" s="628"/>
      <c r="R61" s="628"/>
      <c r="S61" s="628"/>
      <c r="T61" s="649"/>
    </row>
    <row r="62" spans="1:20" s="319" customFormat="1" ht="15.75" customHeight="1" thickBot="1" thickTop="1">
      <c r="A62" s="150" t="s">
        <v>297</v>
      </c>
      <c r="B62" s="409"/>
      <c r="C62" s="648"/>
      <c r="D62" s="648"/>
      <c r="E62" s="688" t="s">
        <v>192</v>
      </c>
      <c r="F62" s="804" t="s">
        <v>263</v>
      </c>
      <c r="G62" s="689" t="s">
        <v>263</v>
      </c>
      <c r="H62" s="138">
        <f>SUM(H9:H60)</f>
        <v>0</v>
      </c>
      <c r="I62" s="166">
        <f>SUM(I9:I60)</f>
        <v>0</v>
      </c>
      <c r="J62" s="648" t="s">
        <v>263</v>
      </c>
      <c r="K62" s="304" t="s">
        <v>263</v>
      </c>
      <c r="L62" s="138">
        <f>SUM(L9:L60)</f>
        <v>0</v>
      </c>
      <c r="M62" s="138">
        <f>SUM(M9:M60)</f>
        <v>0</v>
      </c>
      <c r="N62" s="140">
        <f>SUM(N9:N60)</f>
        <v>0</v>
      </c>
      <c r="O62" s="218"/>
      <c r="P62" s="170">
        <f>SUM(P9:P60)</f>
        <v>0</v>
      </c>
      <c r="Q62" s="218"/>
      <c r="R62" s="218"/>
      <c r="S62" s="218"/>
      <c r="T62" s="221"/>
    </row>
    <row r="63" spans="1:20" ht="15.75" customHeight="1" thickTop="1">
      <c r="A63" s="164" t="str">
        <f>Rev_Date</f>
        <v>REVISED JULY 1, 2010</v>
      </c>
      <c r="F63" s="310" t="str">
        <f>Exp_Date</f>
        <v>FORM EXPIRES 6-30-12</v>
      </c>
      <c r="G63" s="310"/>
      <c r="H63" s="310"/>
      <c r="I63" s="310"/>
      <c r="J63" s="310"/>
      <c r="K63" s="310"/>
      <c r="L63" s="310"/>
      <c r="M63" s="310"/>
      <c r="T63" s="323" t="s">
        <v>298</v>
      </c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showGridLines="0" showZeros="0" zoomScale="109" zoomScaleNormal="109" workbookViewId="0" topLeftCell="A1">
      <selection activeCell="F9" sqref="F9"/>
    </sheetView>
  </sheetViews>
  <sheetFormatPr defaultColWidth="9.140625" defaultRowHeight="12.75"/>
  <cols>
    <col min="1" max="1" width="7.7109375" style="164" customWidth="1"/>
    <col min="2" max="2" width="8.7109375" style="164" customWidth="1"/>
    <col min="3" max="3" width="7.7109375" style="164" customWidth="1"/>
    <col min="4" max="4" width="3.8515625" style="164" customWidth="1"/>
    <col min="5" max="5" width="4.28125" style="164" customWidth="1"/>
    <col min="6" max="6" width="6.7109375" style="164" customWidth="1"/>
    <col min="7" max="7" width="6.140625" style="164" customWidth="1"/>
    <col min="8" max="8" width="7.7109375" style="164" customWidth="1"/>
    <col min="9" max="9" width="5.7109375" style="164" customWidth="1"/>
    <col min="10" max="10" width="6.7109375" style="164" customWidth="1"/>
    <col min="11" max="11" width="6.28125" style="164" customWidth="1"/>
    <col min="12" max="12" width="7.7109375" style="164" customWidth="1"/>
    <col min="13" max="13" width="5.7109375" style="164" customWidth="1"/>
    <col min="14" max="14" width="5.28125" style="164" customWidth="1"/>
    <col min="15" max="15" width="3.7109375" style="164" customWidth="1"/>
    <col min="16" max="21" width="1.7109375" style="164" customWidth="1"/>
    <col min="22" max="16384" width="9.140625" style="164" customWidth="1"/>
  </cols>
  <sheetData>
    <row r="1" spans="1:20" ht="18.75" customHeight="1">
      <c r="A1" s="554" t="s">
        <v>299</v>
      </c>
      <c r="B1" s="346"/>
      <c r="C1" s="346"/>
      <c r="D1" s="346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8"/>
    </row>
    <row r="2" spans="1:20" s="840" customFormat="1" ht="8.25" customHeight="1">
      <c r="A2" s="327" t="s">
        <v>562</v>
      </c>
      <c r="B2" s="328"/>
      <c r="C2" s="328"/>
      <c r="D2" s="328"/>
      <c r="G2" s="327" t="s">
        <v>71</v>
      </c>
      <c r="J2" s="328"/>
      <c r="K2" s="328"/>
      <c r="L2" s="328"/>
      <c r="M2" s="328"/>
      <c r="N2" s="327" t="s">
        <v>72</v>
      </c>
      <c r="O2" s="328"/>
      <c r="T2" s="841"/>
    </row>
    <row r="3" spans="1:20" s="350" customFormat="1" ht="12.75">
      <c r="A3" s="349">
        <f>'A01'!$E$4</f>
        <v>0</v>
      </c>
      <c r="B3" s="351"/>
      <c r="C3" s="351"/>
      <c r="D3" s="351"/>
      <c r="G3" s="349">
        <f>'A01'!$E$5</f>
        <v>0</v>
      </c>
      <c r="J3" s="351"/>
      <c r="K3" s="351"/>
      <c r="L3" s="351"/>
      <c r="M3" s="351"/>
      <c r="N3" s="349"/>
      <c r="O3" s="509">
        <f>'A01'!$P$5</f>
        <v>0</v>
      </c>
      <c r="P3" s="509"/>
      <c r="Q3" s="596" t="s">
        <v>7</v>
      </c>
      <c r="R3" s="597">
        <f>'A01'!$R$5</f>
        <v>0</v>
      </c>
      <c r="S3" s="509"/>
      <c r="T3" s="356"/>
    </row>
    <row r="4" spans="1:20" ht="5.25" customHeight="1" thickBot="1">
      <c r="A4" s="150"/>
      <c r="B4" s="409"/>
      <c r="C4" s="409"/>
      <c r="D4" s="409"/>
      <c r="E4" s="409"/>
      <c r="F4" s="409"/>
      <c r="G4" s="150"/>
      <c r="H4" s="409"/>
      <c r="I4" s="409"/>
      <c r="J4" s="409"/>
      <c r="K4" s="409"/>
      <c r="L4" s="409"/>
      <c r="M4" s="409"/>
      <c r="N4" s="150"/>
      <c r="O4" s="409"/>
      <c r="P4" s="409"/>
      <c r="Q4" s="409"/>
      <c r="R4" s="409"/>
      <c r="S4" s="409"/>
      <c r="T4" s="408"/>
    </row>
    <row r="5" spans="1:20" ht="15.75" customHeight="1" thickTop="1">
      <c r="A5" s="335"/>
      <c r="B5" s="319"/>
      <c r="C5" s="319"/>
      <c r="D5" s="319"/>
      <c r="E5" s="319"/>
      <c r="F5" s="446" t="s">
        <v>256</v>
      </c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34"/>
    </row>
    <row r="6" spans="1:20" ht="15.75" customHeight="1">
      <c r="A6" s="338"/>
      <c r="B6" s="331"/>
      <c r="C6" s="331"/>
      <c r="D6" s="331"/>
      <c r="E6" s="331"/>
      <c r="F6" s="831" t="s">
        <v>123</v>
      </c>
      <c r="G6" s="310"/>
      <c r="H6" s="309"/>
      <c r="I6" s="366"/>
      <c r="J6" s="832" t="s">
        <v>122</v>
      </c>
      <c r="K6" s="445"/>
      <c r="L6" s="445"/>
      <c r="M6" s="314"/>
      <c r="N6" s="833" t="s">
        <v>124</v>
      </c>
      <c r="O6" s="314"/>
      <c r="P6" s="314"/>
      <c r="Q6" s="314"/>
      <c r="R6" s="314"/>
      <c r="S6" s="314"/>
      <c r="T6" s="334"/>
    </row>
    <row r="7" spans="1:20" ht="15.75" customHeight="1">
      <c r="A7" s="834" t="s">
        <v>170</v>
      </c>
      <c r="B7" s="576"/>
      <c r="C7" s="576"/>
      <c r="D7" s="576"/>
      <c r="E7" s="836" t="s">
        <v>171</v>
      </c>
      <c r="F7" s="835" t="s">
        <v>172</v>
      </c>
      <c r="G7" s="836" t="s">
        <v>173</v>
      </c>
      <c r="H7" s="836" t="s">
        <v>174</v>
      </c>
      <c r="I7" s="837" t="s">
        <v>175</v>
      </c>
      <c r="J7" s="823" t="s">
        <v>205</v>
      </c>
      <c r="K7" s="827" t="s">
        <v>206</v>
      </c>
      <c r="L7" s="834" t="s">
        <v>207</v>
      </c>
      <c r="M7" s="827" t="s">
        <v>208</v>
      </c>
      <c r="N7" s="838" t="s">
        <v>209</v>
      </c>
      <c r="O7" s="576"/>
      <c r="P7" s="834" t="s">
        <v>257</v>
      </c>
      <c r="Q7" s="576"/>
      <c r="R7" s="576"/>
      <c r="S7" s="576"/>
      <c r="T7" s="839"/>
    </row>
    <row r="8" spans="1:20" s="868" customFormat="1" ht="35.25" customHeight="1" thickBot="1">
      <c r="A8" s="405" t="s">
        <v>176</v>
      </c>
      <c r="B8" s="591"/>
      <c r="C8" s="591"/>
      <c r="D8" s="591"/>
      <c r="E8" s="592" t="s">
        <v>672</v>
      </c>
      <c r="F8" s="363" t="s">
        <v>258</v>
      </c>
      <c r="G8" s="358" t="s">
        <v>259</v>
      </c>
      <c r="H8" s="358" t="s">
        <v>260</v>
      </c>
      <c r="I8" s="369" t="s">
        <v>673</v>
      </c>
      <c r="J8" s="593" t="s">
        <v>258</v>
      </c>
      <c r="K8" s="358" t="s">
        <v>259</v>
      </c>
      <c r="L8" s="358" t="s">
        <v>260</v>
      </c>
      <c r="M8" s="358" t="s">
        <v>674</v>
      </c>
      <c r="N8" s="594" t="s">
        <v>260</v>
      </c>
      <c r="O8" s="591"/>
      <c r="P8" s="595" t="s">
        <v>720</v>
      </c>
      <c r="Q8" s="591"/>
      <c r="R8" s="591"/>
      <c r="S8" s="591"/>
      <c r="T8" s="880"/>
    </row>
    <row r="9" spans="1:20" s="319" customFormat="1" ht="12.75" customHeight="1" thickTop="1">
      <c r="A9" s="338" t="s">
        <v>568</v>
      </c>
      <c r="B9" s="331"/>
      <c r="C9" s="331"/>
      <c r="D9" s="331"/>
      <c r="E9" s="291">
        <v>66</v>
      </c>
      <c r="F9" s="188"/>
      <c r="G9" s="234"/>
      <c r="H9" s="139">
        <f aca="true" t="shared" si="0" ref="H9:H14">F9*G9</f>
        <v>0</v>
      </c>
      <c r="I9" s="698">
        <f>IF(F9&gt;=6500,G9*E9,0)</f>
        <v>0</v>
      </c>
      <c r="J9" s="189"/>
      <c r="K9" s="234"/>
      <c r="L9" s="139">
        <f aca="true" t="shared" si="1" ref="L9:L14">J9*K9</f>
        <v>0</v>
      </c>
      <c r="M9" s="698">
        <f>IF(J9&gt;=6500,K9*E9,0)</f>
        <v>0</v>
      </c>
      <c r="N9" s="163">
        <f aca="true" t="shared" si="2" ref="N9:N14">H9+L9</f>
        <v>0</v>
      </c>
      <c r="O9" s="177"/>
      <c r="P9" s="169">
        <f>I9+M9</f>
        <v>0</v>
      </c>
      <c r="Q9" s="177"/>
      <c r="R9" s="177"/>
      <c r="S9" s="177"/>
      <c r="T9" s="176"/>
    </row>
    <row r="10" spans="1:20" s="319" customFormat="1" ht="12.75" customHeight="1">
      <c r="A10" s="338" t="s">
        <v>568</v>
      </c>
      <c r="B10" s="331"/>
      <c r="C10" s="331"/>
      <c r="D10" s="331"/>
      <c r="E10" s="291">
        <v>66</v>
      </c>
      <c r="F10" s="188"/>
      <c r="G10" s="234"/>
      <c r="H10" s="139">
        <f t="shared" si="0"/>
        <v>0</v>
      </c>
      <c r="I10" s="698">
        <f>IF(F10&gt;=6500,G10*E10,0)</f>
        <v>0</v>
      </c>
      <c r="J10" s="189"/>
      <c r="K10" s="234"/>
      <c r="L10" s="139">
        <f t="shared" si="1"/>
        <v>0</v>
      </c>
      <c r="M10" s="698">
        <f>IF(J10&gt;=6500,K10*E10,0)</f>
        <v>0</v>
      </c>
      <c r="N10" s="163">
        <f t="shared" si="2"/>
        <v>0</v>
      </c>
      <c r="O10" s="177"/>
      <c r="P10" s="169">
        <f>I10+M10</f>
        <v>0</v>
      </c>
      <c r="Q10" s="177"/>
      <c r="R10" s="177"/>
      <c r="S10" s="177"/>
      <c r="T10" s="176"/>
    </row>
    <row r="11" spans="1:20" s="319" customFormat="1" ht="12.75" customHeight="1">
      <c r="A11" s="338" t="s">
        <v>196</v>
      </c>
      <c r="B11" s="331"/>
      <c r="C11" s="331"/>
      <c r="D11" s="331"/>
      <c r="E11" s="291">
        <v>33</v>
      </c>
      <c r="F11" s="188"/>
      <c r="G11" s="234"/>
      <c r="H11" s="139">
        <f t="shared" si="0"/>
        <v>0</v>
      </c>
      <c r="I11" s="698">
        <f>IF(F11&gt;=2500,G11*E11,0)</f>
        <v>0</v>
      </c>
      <c r="J11" s="189"/>
      <c r="K11" s="234"/>
      <c r="L11" s="139">
        <f t="shared" si="1"/>
        <v>0</v>
      </c>
      <c r="M11" s="698">
        <f>IF(J11&gt;=2500,K11*E11,0)</f>
        <v>0</v>
      </c>
      <c r="N11" s="163">
        <f t="shared" si="2"/>
        <v>0</v>
      </c>
      <c r="O11" s="177"/>
      <c r="P11" s="169">
        <f>I11+M11</f>
        <v>0</v>
      </c>
      <c r="Q11" s="177"/>
      <c r="R11" s="177"/>
      <c r="S11" s="177"/>
      <c r="T11" s="176"/>
    </row>
    <row r="12" spans="1:20" s="319" customFormat="1" ht="12.75" customHeight="1">
      <c r="A12" s="338" t="s">
        <v>197</v>
      </c>
      <c r="B12" s="331"/>
      <c r="C12" s="331"/>
      <c r="D12" s="331"/>
      <c r="E12" s="291" t="s">
        <v>192</v>
      </c>
      <c r="F12" s="188"/>
      <c r="G12" s="234"/>
      <c r="H12" s="139">
        <f t="shared" si="0"/>
        <v>0</v>
      </c>
      <c r="I12" s="383" t="s">
        <v>218</v>
      </c>
      <c r="J12" s="189"/>
      <c r="K12" s="234"/>
      <c r="L12" s="139">
        <f t="shared" si="1"/>
        <v>0</v>
      </c>
      <c r="M12" s="291" t="s">
        <v>218</v>
      </c>
      <c r="N12" s="163">
        <f t="shared" si="2"/>
        <v>0</v>
      </c>
      <c r="O12" s="177"/>
      <c r="P12" s="206" t="s">
        <v>179</v>
      </c>
      <c r="Q12" s="314"/>
      <c r="R12" s="314"/>
      <c r="S12" s="314"/>
      <c r="T12" s="334"/>
    </row>
    <row r="13" spans="1:20" s="319" customFormat="1" ht="12.75" customHeight="1">
      <c r="A13" s="338" t="s">
        <v>198</v>
      </c>
      <c r="B13" s="331"/>
      <c r="C13" s="331"/>
      <c r="D13" s="331"/>
      <c r="E13" s="291" t="s">
        <v>192</v>
      </c>
      <c r="F13" s="188"/>
      <c r="G13" s="234"/>
      <c r="H13" s="139">
        <f t="shared" si="0"/>
        <v>0</v>
      </c>
      <c r="I13" s="383" t="s">
        <v>218</v>
      </c>
      <c r="J13" s="189"/>
      <c r="K13" s="234"/>
      <c r="L13" s="139">
        <f t="shared" si="1"/>
        <v>0</v>
      </c>
      <c r="M13" s="291" t="s">
        <v>218</v>
      </c>
      <c r="N13" s="163">
        <f t="shared" si="2"/>
        <v>0</v>
      </c>
      <c r="O13" s="177"/>
      <c r="P13" s="206" t="s">
        <v>179</v>
      </c>
      <c r="Q13" s="314"/>
      <c r="R13" s="314"/>
      <c r="S13" s="314"/>
      <c r="T13" s="334"/>
    </row>
    <row r="14" spans="1:20" s="319" customFormat="1" ht="12.75" customHeight="1">
      <c r="A14" s="338" t="s">
        <v>199</v>
      </c>
      <c r="B14" s="331"/>
      <c r="C14" s="331"/>
      <c r="D14" s="331"/>
      <c r="E14" s="291" t="s">
        <v>192</v>
      </c>
      <c r="F14" s="188"/>
      <c r="G14" s="234"/>
      <c r="H14" s="139">
        <f t="shared" si="0"/>
        <v>0</v>
      </c>
      <c r="I14" s="383" t="s">
        <v>218</v>
      </c>
      <c r="J14" s="189"/>
      <c r="K14" s="234"/>
      <c r="L14" s="139">
        <f t="shared" si="1"/>
        <v>0</v>
      </c>
      <c r="M14" s="291" t="s">
        <v>218</v>
      </c>
      <c r="N14" s="163">
        <f t="shared" si="2"/>
        <v>0</v>
      </c>
      <c r="O14" s="177"/>
      <c r="P14" s="206" t="s">
        <v>179</v>
      </c>
      <c r="Q14" s="314"/>
      <c r="R14" s="314"/>
      <c r="S14" s="314"/>
      <c r="T14" s="334"/>
    </row>
    <row r="15" spans="1:20" s="319" customFormat="1" ht="10.5" customHeight="1">
      <c r="A15" s="335" t="s">
        <v>271</v>
      </c>
      <c r="B15" s="815"/>
      <c r="C15" s="815"/>
      <c r="D15" s="815"/>
      <c r="E15" s="622" t="s">
        <v>192</v>
      </c>
      <c r="F15" s="745"/>
      <c r="G15" s="273"/>
      <c r="H15" s="191"/>
      <c r="I15" s="621" t="s">
        <v>218</v>
      </c>
      <c r="J15" s="207"/>
      <c r="K15" s="273"/>
      <c r="L15" s="191"/>
      <c r="M15" s="622" t="s">
        <v>218</v>
      </c>
      <c r="N15" s="195"/>
      <c r="O15" s="194"/>
      <c r="P15" s="336" t="s">
        <v>179</v>
      </c>
      <c r="Q15" s="311"/>
      <c r="R15" s="311"/>
      <c r="S15" s="311"/>
      <c r="T15" s="337"/>
    </row>
    <row r="16" spans="1:20" s="319" customFormat="1" ht="10.5" customHeight="1">
      <c r="A16" s="338" t="s">
        <v>272</v>
      </c>
      <c r="B16" s="331"/>
      <c r="C16" s="331"/>
      <c r="D16" s="331"/>
      <c r="E16" s="291" t="s">
        <v>192</v>
      </c>
      <c r="F16" s="767"/>
      <c r="G16" s="238"/>
      <c r="H16" s="139">
        <f>F16*G16</f>
        <v>0</v>
      </c>
      <c r="I16" s="816" t="s">
        <v>218</v>
      </c>
      <c r="J16" s="767"/>
      <c r="K16" s="238"/>
      <c r="L16" s="139">
        <f>J16*K16</f>
        <v>0</v>
      </c>
      <c r="M16" s="816" t="s">
        <v>218</v>
      </c>
      <c r="N16" s="163">
        <f aca="true" t="shared" si="3" ref="N16:N27">H16+L16</f>
        <v>0</v>
      </c>
      <c r="O16" s="177"/>
      <c r="P16" s="206" t="s">
        <v>179</v>
      </c>
      <c r="Q16" s="314"/>
      <c r="R16" s="314"/>
      <c r="S16" s="314"/>
      <c r="T16" s="334"/>
    </row>
    <row r="17" spans="1:20" s="319" customFormat="1" ht="10.5" customHeight="1">
      <c r="A17" s="629" t="s">
        <v>271</v>
      </c>
      <c r="B17" s="815"/>
      <c r="C17" s="815"/>
      <c r="D17" s="815"/>
      <c r="E17" s="622" t="s">
        <v>192</v>
      </c>
      <c r="F17" s="745"/>
      <c r="G17" s="273"/>
      <c r="H17" s="191"/>
      <c r="I17" s="621" t="s">
        <v>218</v>
      </c>
      <c r="J17" s="207"/>
      <c r="K17" s="273"/>
      <c r="L17" s="191"/>
      <c r="M17" s="622" t="s">
        <v>218</v>
      </c>
      <c r="N17" s="195">
        <f t="shared" si="3"/>
        <v>0</v>
      </c>
      <c r="O17" s="194"/>
      <c r="P17" s="336" t="s">
        <v>179</v>
      </c>
      <c r="Q17" s="311"/>
      <c r="R17" s="311"/>
      <c r="S17" s="311"/>
      <c r="T17" s="337"/>
    </row>
    <row r="18" spans="1:20" s="319" customFormat="1" ht="10.5" customHeight="1">
      <c r="A18" s="632" t="s">
        <v>273</v>
      </c>
      <c r="B18" s="314"/>
      <c r="C18" s="314"/>
      <c r="D18" s="314"/>
      <c r="E18" s="291" t="s">
        <v>192</v>
      </c>
      <c r="F18" s="188"/>
      <c r="G18" s="234"/>
      <c r="H18" s="139">
        <f aca="true" t="shared" si="4" ref="H18:H27">F18*G18</f>
        <v>0</v>
      </c>
      <c r="I18" s="383" t="s">
        <v>218</v>
      </c>
      <c r="J18" s="189"/>
      <c r="K18" s="234"/>
      <c r="L18" s="139">
        <f aca="true" t="shared" si="5" ref="L18:L27">J18*K18</f>
        <v>0</v>
      </c>
      <c r="M18" s="291" t="s">
        <v>218</v>
      </c>
      <c r="N18" s="163">
        <f t="shared" si="3"/>
        <v>0</v>
      </c>
      <c r="O18" s="177"/>
      <c r="P18" s="206" t="s">
        <v>179</v>
      </c>
      <c r="Q18" s="314"/>
      <c r="R18" s="314"/>
      <c r="S18" s="314"/>
      <c r="T18" s="334"/>
    </row>
    <row r="19" spans="1:20" s="319" customFormat="1" ht="12.75" customHeight="1">
      <c r="A19" s="338" t="s">
        <v>300</v>
      </c>
      <c r="B19" s="331"/>
      <c r="C19" s="331"/>
      <c r="D19" s="331"/>
      <c r="E19" s="291" t="s">
        <v>192</v>
      </c>
      <c r="F19" s="188"/>
      <c r="G19" s="234"/>
      <c r="H19" s="139">
        <f t="shared" si="4"/>
        <v>0</v>
      </c>
      <c r="I19" s="383" t="s">
        <v>218</v>
      </c>
      <c r="J19" s="189"/>
      <c r="K19" s="234"/>
      <c r="L19" s="139">
        <f t="shared" si="5"/>
        <v>0</v>
      </c>
      <c r="M19" s="291" t="s">
        <v>218</v>
      </c>
      <c r="N19" s="163">
        <f t="shared" si="3"/>
        <v>0</v>
      </c>
      <c r="O19" s="177"/>
      <c r="P19" s="206" t="s">
        <v>179</v>
      </c>
      <c r="Q19" s="314"/>
      <c r="R19" s="314"/>
      <c r="S19" s="314"/>
      <c r="T19" s="334"/>
    </row>
    <row r="20" spans="1:20" s="319" customFormat="1" ht="12.75" customHeight="1">
      <c r="A20" s="338" t="s">
        <v>300</v>
      </c>
      <c r="B20" s="331"/>
      <c r="C20" s="331"/>
      <c r="D20" s="331"/>
      <c r="E20" s="291" t="s">
        <v>192</v>
      </c>
      <c r="F20" s="188"/>
      <c r="G20" s="234"/>
      <c r="H20" s="139">
        <f t="shared" si="4"/>
        <v>0</v>
      </c>
      <c r="I20" s="383" t="s">
        <v>218</v>
      </c>
      <c r="J20" s="189"/>
      <c r="K20" s="234"/>
      <c r="L20" s="139">
        <f t="shared" si="5"/>
        <v>0</v>
      </c>
      <c r="M20" s="291" t="s">
        <v>218</v>
      </c>
      <c r="N20" s="163">
        <f t="shared" si="3"/>
        <v>0</v>
      </c>
      <c r="O20" s="177"/>
      <c r="P20" s="206" t="s">
        <v>179</v>
      </c>
      <c r="Q20" s="314"/>
      <c r="R20" s="314"/>
      <c r="S20" s="314"/>
      <c r="T20" s="334"/>
    </row>
    <row r="21" spans="1:20" s="319" customFormat="1" ht="12.75" customHeight="1">
      <c r="A21" s="338" t="s">
        <v>301</v>
      </c>
      <c r="B21" s="314"/>
      <c r="C21" s="314"/>
      <c r="D21" s="314"/>
      <c r="E21" s="291" t="s">
        <v>192</v>
      </c>
      <c r="F21" s="697"/>
      <c r="G21" s="234"/>
      <c r="H21" s="139">
        <f t="shared" si="4"/>
        <v>0</v>
      </c>
      <c r="I21" s="383" t="s">
        <v>218</v>
      </c>
      <c r="J21" s="808"/>
      <c r="K21" s="234"/>
      <c r="L21" s="139">
        <f t="shared" si="5"/>
        <v>0</v>
      </c>
      <c r="M21" s="291" t="s">
        <v>218</v>
      </c>
      <c r="N21" s="163">
        <f t="shared" si="3"/>
        <v>0</v>
      </c>
      <c r="O21" s="177"/>
      <c r="P21" s="206" t="s">
        <v>179</v>
      </c>
      <c r="Q21" s="314"/>
      <c r="R21" s="314"/>
      <c r="S21" s="314"/>
      <c r="T21" s="334"/>
    </row>
    <row r="22" spans="1:20" s="319" customFormat="1" ht="12.75" customHeight="1">
      <c r="A22" s="338" t="s">
        <v>301</v>
      </c>
      <c r="B22" s="314"/>
      <c r="C22" s="314"/>
      <c r="D22" s="314"/>
      <c r="E22" s="291" t="s">
        <v>192</v>
      </c>
      <c r="F22" s="697"/>
      <c r="G22" s="234"/>
      <c r="H22" s="139">
        <f t="shared" si="4"/>
        <v>0</v>
      </c>
      <c r="I22" s="383" t="s">
        <v>218</v>
      </c>
      <c r="J22" s="808"/>
      <c r="K22" s="234"/>
      <c r="L22" s="139">
        <f t="shared" si="5"/>
        <v>0</v>
      </c>
      <c r="M22" s="291" t="s">
        <v>218</v>
      </c>
      <c r="N22" s="163">
        <f t="shared" si="3"/>
        <v>0</v>
      </c>
      <c r="O22" s="177"/>
      <c r="P22" s="206" t="s">
        <v>179</v>
      </c>
      <c r="Q22" s="314"/>
      <c r="R22" s="314"/>
      <c r="S22" s="314"/>
      <c r="T22" s="334"/>
    </row>
    <row r="23" spans="1:20" s="319" customFormat="1" ht="12" customHeight="1">
      <c r="A23" s="335" t="s">
        <v>265</v>
      </c>
      <c r="B23" s="407"/>
      <c r="C23" s="331"/>
      <c r="D23" s="1365"/>
      <c r="E23" s="1380"/>
      <c r="F23" s="190"/>
      <c r="G23" s="235"/>
      <c r="H23" s="191">
        <f t="shared" si="4"/>
        <v>0</v>
      </c>
      <c r="I23" s="849">
        <f>E23*G23</f>
        <v>0</v>
      </c>
      <c r="J23" s="193"/>
      <c r="K23" s="235"/>
      <c r="L23" s="191">
        <f t="shared" si="5"/>
        <v>0</v>
      </c>
      <c r="M23" s="852">
        <f>E23*K23</f>
        <v>0</v>
      </c>
      <c r="N23" s="195">
        <f t="shared" si="3"/>
        <v>0</v>
      </c>
      <c r="O23" s="194"/>
      <c r="P23" s="171">
        <f aca="true" t="shared" si="6" ref="P23:P29">I23+M23</f>
        <v>0</v>
      </c>
      <c r="Q23" s="198"/>
      <c r="R23" s="198"/>
      <c r="S23" s="198"/>
      <c r="T23" s="790"/>
    </row>
    <row r="24" spans="1:20" s="319" customFormat="1" ht="6" customHeight="1">
      <c r="A24" s="338"/>
      <c r="B24" s="331"/>
      <c r="C24" s="406"/>
      <c r="D24" s="406"/>
      <c r="E24" s="291"/>
      <c r="F24" s="742"/>
      <c r="G24" s="705"/>
      <c r="H24" s="139"/>
      <c r="I24" s="850"/>
      <c r="J24" s="723"/>
      <c r="K24" s="705"/>
      <c r="L24" s="139"/>
      <c r="M24" s="853"/>
      <c r="N24" s="163"/>
      <c r="O24" s="176"/>
      <c r="P24" s="737"/>
      <c r="Q24" s="200"/>
      <c r="R24" s="200"/>
      <c r="S24" s="200"/>
      <c r="T24" s="736"/>
    </row>
    <row r="25" spans="1:20" s="319" customFormat="1" ht="12" customHeight="1">
      <c r="A25" s="335" t="s">
        <v>265</v>
      </c>
      <c r="B25" s="407"/>
      <c r="C25" s="331"/>
      <c r="D25" s="1365"/>
      <c r="E25" s="1380"/>
      <c r="F25" s="190"/>
      <c r="G25" s="235"/>
      <c r="H25" s="191">
        <f t="shared" si="4"/>
        <v>0</v>
      </c>
      <c r="I25" s="849">
        <f>E25*G25</f>
        <v>0</v>
      </c>
      <c r="J25" s="193"/>
      <c r="K25" s="235"/>
      <c r="L25" s="191">
        <f t="shared" si="5"/>
        <v>0</v>
      </c>
      <c r="M25" s="852">
        <f>E25*K25</f>
        <v>0</v>
      </c>
      <c r="N25" s="195">
        <f t="shared" si="3"/>
        <v>0</v>
      </c>
      <c r="O25" s="194"/>
      <c r="P25" s="171">
        <f t="shared" si="6"/>
        <v>0</v>
      </c>
      <c r="Q25" s="198"/>
      <c r="R25" s="198"/>
      <c r="S25" s="198"/>
      <c r="T25" s="790"/>
    </row>
    <row r="26" spans="1:20" s="319" customFormat="1" ht="6" customHeight="1">
      <c r="A26" s="338"/>
      <c r="B26" s="331"/>
      <c r="C26" s="406"/>
      <c r="D26" s="406"/>
      <c r="E26" s="291"/>
      <c r="F26" s="742"/>
      <c r="G26" s="705"/>
      <c r="H26" s="139"/>
      <c r="I26" s="850"/>
      <c r="J26" s="723"/>
      <c r="K26" s="705"/>
      <c r="L26" s="139"/>
      <c r="M26" s="853"/>
      <c r="N26" s="163"/>
      <c r="O26" s="176"/>
      <c r="P26" s="737"/>
      <c r="Q26" s="200"/>
      <c r="R26" s="200"/>
      <c r="S26" s="200"/>
      <c r="T26" s="736"/>
    </row>
    <row r="27" spans="1:20" s="319" customFormat="1" ht="12" customHeight="1">
      <c r="A27" s="335" t="s">
        <v>265</v>
      </c>
      <c r="B27" s="407"/>
      <c r="C27" s="331"/>
      <c r="D27" s="1365"/>
      <c r="E27" s="1380"/>
      <c r="F27" s="190"/>
      <c r="G27" s="235"/>
      <c r="H27" s="191">
        <f t="shared" si="4"/>
        <v>0</v>
      </c>
      <c r="I27" s="849">
        <f>E27*G27</f>
        <v>0</v>
      </c>
      <c r="J27" s="193"/>
      <c r="K27" s="235"/>
      <c r="L27" s="191">
        <f t="shared" si="5"/>
        <v>0</v>
      </c>
      <c r="M27" s="852">
        <f>E27*K27</f>
        <v>0</v>
      </c>
      <c r="N27" s="195">
        <f t="shared" si="3"/>
        <v>0</v>
      </c>
      <c r="O27" s="194"/>
      <c r="P27" s="171">
        <f t="shared" si="6"/>
        <v>0</v>
      </c>
      <c r="Q27" s="198"/>
      <c r="R27" s="198"/>
      <c r="S27" s="198"/>
      <c r="T27" s="790"/>
    </row>
    <row r="28" spans="1:20" s="319" customFormat="1" ht="6" customHeight="1">
      <c r="A28" s="338"/>
      <c r="B28" s="331"/>
      <c r="C28" s="406"/>
      <c r="D28" s="406"/>
      <c r="E28" s="291"/>
      <c r="F28" s="742"/>
      <c r="G28" s="705"/>
      <c r="H28" s="139"/>
      <c r="I28" s="850"/>
      <c r="J28" s="723"/>
      <c r="K28" s="705"/>
      <c r="L28" s="139"/>
      <c r="M28" s="853"/>
      <c r="N28" s="163"/>
      <c r="O28" s="176"/>
      <c r="P28" s="737"/>
      <c r="Q28" s="200"/>
      <c r="R28" s="200"/>
      <c r="S28" s="200"/>
      <c r="T28" s="736"/>
    </row>
    <row r="29" spans="1:20" s="319" customFormat="1" ht="12" customHeight="1">
      <c r="A29" s="335" t="s">
        <v>265</v>
      </c>
      <c r="B29" s="407"/>
      <c r="C29" s="331"/>
      <c r="D29" s="1365"/>
      <c r="E29" s="1380"/>
      <c r="F29" s="749"/>
      <c r="G29" s="750"/>
      <c r="H29" s="751">
        <f>F29*G29</f>
        <v>0</v>
      </c>
      <c r="I29" s="849">
        <f>E29*G29</f>
        <v>0</v>
      </c>
      <c r="J29" s="762"/>
      <c r="K29" s="750"/>
      <c r="L29" s="751">
        <f>J29*K29</f>
        <v>0</v>
      </c>
      <c r="M29" s="852">
        <f>E29*K29</f>
        <v>0</v>
      </c>
      <c r="N29" s="195">
        <f>H29+L29</f>
        <v>0</v>
      </c>
      <c r="O29" s="196"/>
      <c r="P29" s="171">
        <f t="shared" si="6"/>
        <v>0</v>
      </c>
      <c r="Q29" s="198"/>
      <c r="R29" s="208"/>
      <c r="S29" s="198"/>
      <c r="T29" s="790"/>
    </row>
    <row r="30" spans="1:20" s="319" customFormat="1" ht="6" customHeight="1" thickBot="1">
      <c r="A30" s="150"/>
      <c r="B30" s="648"/>
      <c r="C30" s="409"/>
      <c r="D30" s="409"/>
      <c r="E30" s="304"/>
      <c r="F30" s="847"/>
      <c r="G30" s="848"/>
      <c r="H30" s="848"/>
      <c r="I30" s="851"/>
      <c r="J30" s="848"/>
      <c r="K30" s="848"/>
      <c r="L30" s="848"/>
      <c r="M30" s="848"/>
      <c r="N30" s="140"/>
      <c r="O30" s="769"/>
      <c r="P30" s="219"/>
      <c r="Q30" s="219"/>
      <c r="R30" s="219"/>
      <c r="S30" s="219"/>
      <c r="T30" s="220"/>
    </row>
    <row r="31" spans="1:20" s="319" customFormat="1" ht="12.75" customHeight="1" thickBot="1" thickTop="1">
      <c r="A31" s="150" t="s">
        <v>187</v>
      </c>
      <c r="B31" s="409"/>
      <c r="C31" s="648"/>
      <c r="D31" s="648"/>
      <c r="E31" s="304" t="s">
        <v>192</v>
      </c>
      <c r="F31" s="603" t="s">
        <v>274</v>
      </c>
      <c r="G31" s="376"/>
      <c r="H31" s="376"/>
      <c r="I31" s="634"/>
      <c r="J31" s="376" t="s">
        <v>274</v>
      </c>
      <c r="K31" s="376"/>
      <c r="L31" s="376"/>
      <c r="M31" s="377"/>
      <c r="N31" s="603" t="s">
        <v>263</v>
      </c>
      <c r="O31" s="377"/>
      <c r="P31" s="376" t="s">
        <v>179</v>
      </c>
      <c r="Q31" s="376"/>
      <c r="R31" s="376"/>
      <c r="S31" s="376"/>
      <c r="T31" s="377"/>
    </row>
    <row r="32" spans="1:20" s="319" customFormat="1" ht="12" customHeight="1" thickTop="1">
      <c r="A32" s="335" t="s">
        <v>275</v>
      </c>
      <c r="B32" s="311"/>
      <c r="C32" s="311"/>
      <c r="D32" s="311"/>
      <c r="E32" s="622" t="s">
        <v>192</v>
      </c>
      <c r="F32" s="630"/>
      <c r="G32" s="819"/>
      <c r="H32" s="620"/>
      <c r="I32" s="621" t="s">
        <v>218</v>
      </c>
      <c r="J32" s="631"/>
      <c r="K32" s="819"/>
      <c r="L32" s="620"/>
      <c r="M32" s="820" t="s">
        <v>218</v>
      </c>
      <c r="N32" s="623">
        <f>H32+L32</f>
        <v>0</v>
      </c>
      <c r="O32" s="640"/>
      <c r="P32" s="311" t="s">
        <v>179</v>
      </c>
      <c r="Q32" s="311"/>
      <c r="R32" s="311"/>
      <c r="S32" s="311"/>
      <c r="T32" s="337"/>
    </row>
    <row r="33" spans="1:20" s="319" customFormat="1" ht="11.25" customHeight="1">
      <c r="A33" s="1239" t="s">
        <v>302</v>
      </c>
      <c r="C33" s="765"/>
      <c r="D33" s="1378"/>
      <c r="E33" s="622" t="s">
        <v>192</v>
      </c>
      <c r="F33" s="842"/>
      <c r="G33" s="821"/>
      <c r="H33" s="620"/>
      <c r="I33" s="621" t="s">
        <v>218</v>
      </c>
      <c r="J33" s="644"/>
      <c r="K33" s="821"/>
      <c r="L33" s="620"/>
      <c r="M33" s="739" t="s">
        <v>218</v>
      </c>
      <c r="N33" s="623">
        <f>H33+L33</f>
        <v>0</v>
      </c>
      <c r="O33" s="635"/>
      <c r="P33" s="311" t="s">
        <v>179</v>
      </c>
      <c r="Q33" s="311"/>
      <c r="R33" s="311"/>
      <c r="S33" s="311"/>
      <c r="T33" s="337"/>
    </row>
    <row r="34" spans="1:20" s="319" customFormat="1" ht="11.25" customHeight="1">
      <c r="A34" s="1239" t="s">
        <v>303</v>
      </c>
      <c r="B34" s="441"/>
      <c r="C34" s="441"/>
      <c r="D34" s="441"/>
      <c r="E34" s="622" t="s">
        <v>192</v>
      </c>
      <c r="F34" s="854"/>
      <c r="G34" s="750"/>
      <c r="H34" s="751">
        <f>F34*G34</f>
        <v>0</v>
      </c>
      <c r="I34" s="641" t="s">
        <v>218</v>
      </c>
      <c r="J34" s="757"/>
      <c r="K34" s="750"/>
      <c r="L34" s="751">
        <f>J34*K34</f>
        <v>0</v>
      </c>
      <c r="M34" s="675" t="s">
        <v>218</v>
      </c>
      <c r="N34" s="195">
        <f>H34+L34</f>
        <v>0</v>
      </c>
      <c r="O34" s="635"/>
      <c r="P34" s="311" t="s">
        <v>179</v>
      </c>
      <c r="Q34" s="311"/>
      <c r="R34" s="311"/>
      <c r="S34" s="311"/>
      <c r="T34" s="337"/>
    </row>
    <row r="35" spans="1:20" s="319" customFormat="1" ht="11.25" customHeight="1">
      <c r="A35" s="1239" t="s">
        <v>304</v>
      </c>
      <c r="B35" s="441"/>
      <c r="C35" s="765"/>
      <c r="D35" s="1378"/>
      <c r="E35" s="622" t="s">
        <v>192</v>
      </c>
      <c r="F35" s="842"/>
      <c r="G35" s="639"/>
      <c r="H35" s="636"/>
      <c r="I35" s="641" t="s">
        <v>218</v>
      </c>
      <c r="J35" s="822"/>
      <c r="K35" s="639"/>
      <c r="L35" s="636"/>
      <c r="M35" s="675" t="s">
        <v>218</v>
      </c>
      <c r="N35" s="623">
        <f>H35+L35</f>
        <v>0</v>
      </c>
      <c r="O35" s="822"/>
      <c r="P35" s="311" t="s">
        <v>179</v>
      </c>
      <c r="Q35" s="311"/>
      <c r="R35" s="311"/>
      <c r="S35" s="311"/>
      <c r="T35" s="337"/>
    </row>
    <row r="36" spans="1:20" s="319" customFormat="1" ht="6" customHeight="1">
      <c r="A36" s="338"/>
      <c r="B36" s="331"/>
      <c r="C36" s="406"/>
      <c r="D36" s="406"/>
      <c r="E36" s="291"/>
      <c r="F36" s="800"/>
      <c r="G36" s="643"/>
      <c r="H36" s="650"/>
      <c r="I36" s="601"/>
      <c r="J36" s="646"/>
      <c r="K36" s="643"/>
      <c r="L36" s="650"/>
      <c r="M36" s="823"/>
      <c r="N36" s="618"/>
      <c r="O36" s="646"/>
      <c r="P36" s="314"/>
      <c r="Q36" s="314"/>
      <c r="R36" s="314"/>
      <c r="S36" s="314"/>
      <c r="T36" s="334"/>
    </row>
    <row r="37" spans="1:20" s="319" customFormat="1" ht="11.25" customHeight="1">
      <c r="A37" s="335" t="s">
        <v>188</v>
      </c>
      <c r="E37" s="622" t="s">
        <v>192</v>
      </c>
      <c r="F37" s="842"/>
      <c r="G37" s="639"/>
      <c r="H37" s="636"/>
      <c r="I37" s="641" t="s">
        <v>218</v>
      </c>
      <c r="J37" s="822"/>
      <c r="K37" s="639"/>
      <c r="L37" s="636"/>
      <c r="M37" s="675" t="s">
        <v>218</v>
      </c>
      <c r="N37" s="623">
        <f>H37+L37</f>
        <v>0</v>
      </c>
      <c r="O37" s="822"/>
      <c r="P37" s="311" t="s">
        <v>179</v>
      </c>
      <c r="Q37" s="311"/>
      <c r="R37" s="311"/>
      <c r="S37" s="311"/>
      <c r="T37" s="337"/>
    </row>
    <row r="38" spans="1:20" s="319" customFormat="1" ht="11.25" customHeight="1">
      <c r="A38" s="1239" t="s">
        <v>289</v>
      </c>
      <c r="B38" s="765"/>
      <c r="C38" s="311"/>
      <c r="D38" s="311"/>
      <c r="E38" s="622" t="s">
        <v>192</v>
      </c>
      <c r="F38" s="854"/>
      <c r="G38" s="750"/>
      <c r="H38" s="751">
        <f>F38*G38</f>
        <v>0</v>
      </c>
      <c r="I38" s="641" t="s">
        <v>218</v>
      </c>
      <c r="J38" s="757"/>
      <c r="K38" s="750"/>
      <c r="L38" s="751">
        <f>J38*K38</f>
        <v>0</v>
      </c>
      <c r="M38" s="675" t="s">
        <v>218</v>
      </c>
      <c r="N38" s="195">
        <f>H38+L38</f>
        <v>0</v>
      </c>
      <c r="O38" s="635"/>
      <c r="P38" s="311" t="s">
        <v>179</v>
      </c>
      <c r="Q38" s="311"/>
      <c r="R38" s="311"/>
      <c r="S38" s="311"/>
      <c r="T38" s="337"/>
    </row>
    <row r="39" spans="1:20" s="319" customFormat="1" ht="6" customHeight="1">
      <c r="A39" s="598"/>
      <c r="B39" s="599"/>
      <c r="C39" s="599"/>
      <c r="D39" s="599"/>
      <c r="E39" s="291"/>
      <c r="F39" s="843"/>
      <c r="G39" s="825"/>
      <c r="H39" s="650"/>
      <c r="I39" s="601"/>
      <c r="J39" s="824"/>
      <c r="K39" s="825"/>
      <c r="L39" s="650"/>
      <c r="M39" s="823"/>
      <c r="N39" s="618"/>
      <c r="O39" s="381"/>
      <c r="P39" s="314"/>
      <c r="Q39" s="314"/>
      <c r="R39" s="314"/>
      <c r="S39" s="314"/>
      <c r="T39" s="334"/>
    </row>
    <row r="40" spans="1:20" s="319" customFormat="1" ht="12.75" customHeight="1" thickBot="1">
      <c r="A40" s="684" t="s">
        <v>280</v>
      </c>
      <c r="B40" s="685"/>
      <c r="C40" s="685"/>
      <c r="D40" s="685"/>
      <c r="E40" s="304" t="s">
        <v>192</v>
      </c>
      <c r="F40" s="768"/>
      <c r="G40" s="759"/>
      <c r="H40" s="760">
        <f aca="true" t="shared" si="7" ref="H40:H46">F40*G40</f>
        <v>0</v>
      </c>
      <c r="I40" s="647" t="s">
        <v>218</v>
      </c>
      <c r="J40" s="770"/>
      <c r="K40" s="759"/>
      <c r="L40" s="760">
        <f aca="true" t="shared" si="8" ref="L40:L46">J40*K40</f>
        <v>0</v>
      </c>
      <c r="M40" s="826" t="s">
        <v>218</v>
      </c>
      <c r="N40" s="140">
        <f aca="true" t="shared" si="9" ref="N40:N48">H40+L40</f>
        <v>0</v>
      </c>
      <c r="O40" s="221"/>
      <c r="P40" s="376" t="s">
        <v>179</v>
      </c>
      <c r="Q40" s="376"/>
      <c r="R40" s="376"/>
      <c r="S40" s="376"/>
      <c r="T40" s="377"/>
    </row>
    <row r="41" spans="1:20" s="319" customFormat="1" ht="12.75" customHeight="1" thickTop="1">
      <c r="A41" s="598" t="s">
        <v>281</v>
      </c>
      <c r="B41" s="314"/>
      <c r="C41" s="314"/>
      <c r="D41" s="314"/>
      <c r="E41" s="291" t="s">
        <v>192</v>
      </c>
      <c r="F41" s="767"/>
      <c r="G41" s="234"/>
      <c r="H41" s="139">
        <f t="shared" si="7"/>
        <v>0</v>
      </c>
      <c r="I41" s="383" t="s">
        <v>218</v>
      </c>
      <c r="J41" s="188"/>
      <c r="K41" s="234"/>
      <c r="L41" s="139">
        <f t="shared" si="8"/>
        <v>0</v>
      </c>
      <c r="M41" s="827" t="s">
        <v>218</v>
      </c>
      <c r="N41" s="163">
        <f t="shared" si="9"/>
        <v>0</v>
      </c>
      <c r="O41" s="177"/>
      <c r="P41" s="206" t="s">
        <v>179</v>
      </c>
      <c r="Q41" s="314"/>
      <c r="R41" s="314"/>
      <c r="S41" s="314"/>
      <c r="T41" s="334"/>
    </row>
    <row r="42" spans="1:20" s="319" customFormat="1" ht="12.75" customHeight="1">
      <c r="A42" s="598" t="s">
        <v>305</v>
      </c>
      <c r="B42" s="599"/>
      <c r="C42" s="599"/>
      <c r="D42" s="599"/>
      <c r="E42" s="291" t="s">
        <v>192</v>
      </c>
      <c r="F42" s="767"/>
      <c r="G42" s="234"/>
      <c r="H42" s="139">
        <f t="shared" si="7"/>
        <v>0</v>
      </c>
      <c r="I42" s="383" t="s">
        <v>218</v>
      </c>
      <c r="J42" s="189"/>
      <c r="K42" s="234"/>
      <c r="L42" s="139">
        <f t="shared" si="8"/>
        <v>0</v>
      </c>
      <c r="M42" s="827" t="s">
        <v>218</v>
      </c>
      <c r="N42" s="163">
        <f t="shared" si="9"/>
        <v>0</v>
      </c>
      <c r="O42" s="177"/>
      <c r="P42" s="206" t="s">
        <v>179</v>
      </c>
      <c r="Q42" s="314"/>
      <c r="R42" s="314"/>
      <c r="S42" s="314"/>
      <c r="T42" s="334"/>
    </row>
    <row r="43" spans="1:20" s="319" customFormat="1" ht="12.75" customHeight="1">
      <c r="A43" s="598" t="s">
        <v>305</v>
      </c>
      <c r="B43" s="599"/>
      <c r="C43" s="599"/>
      <c r="D43" s="599"/>
      <c r="E43" s="291" t="s">
        <v>192</v>
      </c>
      <c r="F43" s="767"/>
      <c r="G43" s="234"/>
      <c r="H43" s="139">
        <f t="shared" si="7"/>
        <v>0</v>
      </c>
      <c r="I43" s="383" t="s">
        <v>218</v>
      </c>
      <c r="J43" s="189"/>
      <c r="K43" s="234"/>
      <c r="L43" s="139">
        <f t="shared" si="8"/>
        <v>0</v>
      </c>
      <c r="M43" s="827" t="s">
        <v>218</v>
      </c>
      <c r="N43" s="163">
        <f t="shared" si="9"/>
        <v>0</v>
      </c>
      <c r="O43" s="177"/>
      <c r="P43" s="206" t="s">
        <v>179</v>
      </c>
      <c r="Q43" s="314"/>
      <c r="R43" s="314"/>
      <c r="S43" s="314"/>
      <c r="T43" s="334"/>
    </row>
    <row r="44" spans="1:20" s="319" customFormat="1" ht="12.75" customHeight="1">
      <c r="A44" s="598" t="s">
        <v>306</v>
      </c>
      <c r="B44" s="599"/>
      <c r="C44" s="599"/>
      <c r="D44" s="599"/>
      <c r="E44" s="291" t="s">
        <v>192</v>
      </c>
      <c r="F44" s="767"/>
      <c r="G44" s="234"/>
      <c r="H44" s="139">
        <f t="shared" si="7"/>
        <v>0</v>
      </c>
      <c r="I44" s="383" t="s">
        <v>218</v>
      </c>
      <c r="J44" s="189"/>
      <c r="K44" s="234"/>
      <c r="L44" s="139">
        <f t="shared" si="8"/>
        <v>0</v>
      </c>
      <c r="M44" s="827" t="s">
        <v>218</v>
      </c>
      <c r="N44" s="163">
        <f t="shared" si="9"/>
        <v>0</v>
      </c>
      <c r="O44" s="177"/>
      <c r="P44" s="206" t="s">
        <v>179</v>
      </c>
      <c r="Q44" s="314"/>
      <c r="R44" s="314"/>
      <c r="S44" s="314"/>
      <c r="T44" s="334"/>
    </row>
    <row r="45" spans="1:20" s="319" customFormat="1" ht="12.75" customHeight="1">
      <c r="A45" s="598" t="s">
        <v>307</v>
      </c>
      <c r="B45" s="314"/>
      <c r="C45" s="314"/>
      <c r="D45" s="314"/>
      <c r="E45" s="291" t="s">
        <v>192</v>
      </c>
      <c r="F45" s="767"/>
      <c r="G45" s="234"/>
      <c r="H45" s="139">
        <f t="shared" si="7"/>
        <v>0</v>
      </c>
      <c r="I45" s="383" t="s">
        <v>218</v>
      </c>
      <c r="J45" s="189"/>
      <c r="K45" s="234"/>
      <c r="L45" s="139">
        <f t="shared" si="8"/>
        <v>0</v>
      </c>
      <c r="M45" s="827" t="s">
        <v>218</v>
      </c>
      <c r="N45" s="163">
        <f t="shared" si="9"/>
        <v>0</v>
      </c>
      <c r="O45" s="177"/>
      <c r="P45" s="206" t="s">
        <v>179</v>
      </c>
      <c r="Q45" s="314"/>
      <c r="R45" s="314"/>
      <c r="S45" s="314"/>
      <c r="T45" s="334"/>
    </row>
    <row r="46" spans="1:20" s="319" customFormat="1" ht="12.75" customHeight="1">
      <c r="A46" s="598" t="s">
        <v>282</v>
      </c>
      <c r="B46" s="314"/>
      <c r="C46" s="314"/>
      <c r="D46" s="314"/>
      <c r="E46" s="291" t="s">
        <v>192</v>
      </c>
      <c r="F46" s="767"/>
      <c r="G46" s="234"/>
      <c r="H46" s="139">
        <f t="shared" si="7"/>
        <v>0</v>
      </c>
      <c r="I46" s="383" t="s">
        <v>218</v>
      </c>
      <c r="J46" s="189"/>
      <c r="K46" s="234"/>
      <c r="L46" s="139">
        <f t="shared" si="8"/>
        <v>0</v>
      </c>
      <c r="M46" s="827" t="s">
        <v>218</v>
      </c>
      <c r="N46" s="163">
        <f t="shared" si="9"/>
        <v>0</v>
      </c>
      <c r="O46" s="177"/>
      <c r="P46" s="206" t="s">
        <v>179</v>
      </c>
      <c r="Q46" s="314"/>
      <c r="R46" s="314"/>
      <c r="S46" s="314"/>
      <c r="T46" s="334"/>
    </row>
    <row r="47" spans="1:20" s="319" customFormat="1" ht="11.25" customHeight="1">
      <c r="A47" s="651" t="s">
        <v>283</v>
      </c>
      <c r="B47" s="311"/>
      <c r="C47" s="311"/>
      <c r="D47" s="311"/>
      <c r="E47" s="622" t="s">
        <v>192</v>
      </c>
      <c r="F47" s="752"/>
      <c r="G47" s="273"/>
      <c r="H47" s="191"/>
      <c r="I47" s="621" t="s">
        <v>218</v>
      </c>
      <c r="J47" s="207"/>
      <c r="K47" s="273"/>
      <c r="L47" s="191"/>
      <c r="M47" s="739" t="s">
        <v>218</v>
      </c>
      <c r="N47" s="195">
        <f t="shared" si="9"/>
        <v>0</v>
      </c>
      <c r="O47" s="194"/>
      <c r="P47" s="336" t="s">
        <v>179</v>
      </c>
      <c r="Q47" s="311"/>
      <c r="R47" s="311"/>
      <c r="S47" s="311"/>
      <c r="T47" s="337"/>
    </row>
    <row r="48" spans="1:20" s="319" customFormat="1" ht="11.25" customHeight="1">
      <c r="A48" s="1240" t="s">
        <v>284</v>
      </c>
      <c r="B48" s="311"/>
      <c r="C48" s="855"/>
      <c r="D48" s="1379"/>
      <c r="E48" s="622" t="s">
        <v>192</v>
      </c>
      <c r="F48" s="749"/>
      <c r="G48" s="235"/>
      <c r="H48" s="191">
        <f>F48*G48</f>
        <v>0</v>
      </c>
      <c r="I48" s="621" t="s">
        <v>218</v>
      </c>
      <c r="J48" s="193"/>
      <c r="K48" s="235"/>
      <c r="L48" s="191">
        <f>J48*K48</f>
        <v>0</v>
      </c>
      <c r="M48" s="739" t="s">
        <v>218</v>
      </c>
      <c r="N48" s="195">
        <f t="shared" si="9"/>
        <v>0</v>
      </c>
      <c r="O48" s="194"/>
      <c r="P48" s="336" t="s">
        <v>179</v>
      </c>
      <c r="Q48" s="311"/>
      <c r="R48" s="311"/>
      <c r="S48" s="311"/>
      <c r="T48" s="337"/>
    </row>
    <row r="49" spans="1:20" s="319" customFormat="1" ht="6" customHeight="1">
      <c r="A49" s="598"/>
      <c r="B49" s="314"/>
      <c r="C49" s="314"/>
      <c r="D49" s="314"/>
      <c r="E49" s="291"/>
      <c r="F49" s="856"/>
      <c r="G49" s="719"/>
      <c r="H49" s="139"/>
      <c r="I49" s="660"/>
      <c r="J49" s="718"/>
      <c r="K49" s="719"/>
      <c r="L49" s="139"/>
      <c r="M49" s="632"/>
      <c r="N49" s="163"/>
      <c r="O49" s="177"/>
      <c r="P49" s="206"/>
      <c r="Q49" s="314"/>
      <c r="R49" s="314"/>
      <c r="S49" s="314"/>
      <c r="T49" s="334"/>
    </row>
    <row r="50" spans="1:20" s="319" customFormat="1" ht="12" customHeight="1">
      <c r="A50" s="335" t="s">
        <v>265</v>
      </c>
      <c r="B50" s="778"/>
      <c r="C50" s="331"/>
      <c r="D50" s="1365"/>
      <c r="E50" s="1380"/>
      <c r="F50" s="190"/>
      <c r="G50" s="235"/>
      <c r="H50" s="191">
        <f>F50*G50</f>
        <v>0</v>
      </c>
      <c r="I50" s="849">
        <f>E50*G50</f>
        <v>0</v>
      </c>
      <c r="J50" s="193"/>
      <c r="K50" s="235"/>
      <c r="L50" s="191">
        <f>J50*K50</f>
        <v>0</v>
      </c>
      <c r="M50" s="852">
        <f>E50*K50</f>
        <v>0</v>
      </c>
      <c r="N50" s="195">
        <f>H50+L50</f>
        <v>0</v>
      </c>
      <c r="O50" s="194"/>
      <c r="P50" s="171">
        <f>I50+M50</f>
        <v>0</v>
      </c>
      <c r="Q50" s="198"/>
      <c r="R50" s="198"/>
      <c r="S50" s="198"/>
      <c r="T50" s="790"/>
    </row>
    <row r="51" spans="1:20" s="319" customFormat="1" ht="6" customHeight="1">
      <c r="A51" s="338"/>
      <c r="B51" s="331"/>
      <c r="C51" s="406"/>
      <c r="D51" s="406"/>
      <c r="E51" s="291"/>
      <c r="F51" s="742"/>
      <c r="G51" s="705"/>
      <c r="H51" s="139"/>
      <c r="I51" s="850"/>
      <c r="J51" s="723"/>
      <c r="K51" s="705"/>
      <c r="L51" s="139"/>
      <c r="M51" s="853"/>
      <c r="N51" s="163"/>
      <c r="O51" s="176"/>
      <c r="P51" s="737"/>
      <c r="Q51" s="200"/>
      <c r="R51" s="200"/>
      <c r="S51" s="200"/>
      <c r="T51" s="736"/>
    </row>
    <row r="52" spans="1:20" s="319" customFormat="1" ht="12" customHeight="1">
      <c r="A52" s="335" t="s">
        <v>265</v>
      </c>
      <c r="B52" s="778"/>
      <c r="C52" s="331"/>
      <c r="D52" s="1365"/>
      <c r="E52" s="1380"/>
      <c r="F52" s="190"/>
      <c r="G52" s="235"/>
      <c r="H52" s="191">
        <f>F52*G52</f>
        <v>0</v>
      </c>
      <c r="I52" s="849">
        <f>E52*G52</f>
        <v>0</v>
      </c>
      <c r="J52" s="193"/>
      <c r="K52" s="235"/>
      <c r="L52" s="191">
        <f>J52*K52</f>
        <v>0</v>
      </c>
      <c r="M52" s="852">
        <f>E52*K52</f>
        <v>0</v>
      </c>
      <c r="N52" s="195">
        <f>H52+L52</f>
        <v>0</v>
      </c>
      <c r="O52" s="194"/>
      <c r="P52" s="171">
        <f>I52+M52</f>
        <v>0</v>
      </c>
      <c r="Q52" s="198"/>
      <c r="R52" s="198"/>
      <c r="S52" s="198"/>
      <c r="T52" s="790"/>
    </row>
    <row r="53" spans="1:20" s="319" customFormat="1" ht="6" customHeight="1">
      <c r="A53" s="338"/>
      <c r="B53" s="331"/>
      <c r="C53" s="406"/>
      <c r="D53" s="406"/>
      <c r="E53" s="291"/>
      <c r="F53" s="742"/>
      <c r="G53" s="705"/>
      <c r="H53" s="139"/>
      <c r="I53" s="850"/>
      <c r="J53" s="723"/>
      <c r="K53" s="705"/>
      <c r="L53" s="139"/>
      <c r="M53" s="853"/>
      <c r="N53" s="163"/>
      <c r="O53" s="381"/>
      <c r="P53" s="737"/>
      <c r="Q53" s="200"/>
      <c r="R53" s="200"/>
      <c r="S53" s="200"/>
      <c r="T53" s="736"/>
    </row>
    <row r="54" spans="1:20" s="319" customFormat="1" ht="12" customHeight="1">
      <c r="A54" s="335" t="s">
        <v>265</v>
      </c>
      <c r="B54" s="778"/>
      <c r="C54" s="331"/>
      <c r="D54" s="1365"/>
      <c r="E54" s="1380"/>
      <c r="F54" s="190"/>
      <c r="G54" s="235"/>
      <c r="H54" s="191">
        <f>F54*G54</f>
        <v>0</v>
      </c>
      <c r="I54" s="849">
        <f>E54*G54</f>
        <v>0</v>
      </c>
      <c r="J54" s="193"/>
      <c r="K54" s="235"/>
      <c r="L54" s="191">
        <f>J54*K54</f>
        <v>0</v>
      </c>
      <c r="M54" s="852">
        <f>E54*K54</f>
        <v>0</v>
      </c>
      <c r="N54" s="195">
        <f>H54+L54</f>
        <v>0</v>
      </c>
      <c r="O54" s="194"/>
      <c r="P54" s="171">
        <f aca="true" t="shared" si="10" ref="P54:P60">I54+M54</f>
        <v>0</v>
      </c>
      <c r="Q54" s="198"/>
      <c r="R54" s="198"/>
      <c r="S54" s="198"/>
      <c r="T54" s="790"/>
    </row>
    <row r="55" spans="1:20" s="319" customFormat="1" ht="6" customHeight="1">
      <c r="A55" s="338"/>
      <c r="B55" s="331"/>
      <c r="C55" s="406"/>
      <c r="D55" s="406"/>
      <c r="E55" s="291"/>
      <c r="F55" s="742"/>
      <c r="G55" s="705"/>
      <c r="H55" s="139"/>
      <c r="I55" s="850"/>
      <c r="J55" s="723"/>
      <c r="K55" s="705"/>
      <c r="L55" s="139"/>
      <c r="M55" s="853"/>
      <c r="N55" s="163"/>
      <c r="O55" s="176"/>
      <c r="P55" s="737"/>
      <c r="Q55" s="200"/>
      <c r="R55" s="200"/>
      <c r="S55" s="200"/>
      <c r="T55" s="736"/>
    </row>
    <row r="56" spans="1:20" s="319" customFormat="1" ht="12" customHeight="1">
      <c r="A56" s="335" t="s">
        <v>265</v>
      </c>
      <c r="B56" s="778"/>
      <c r="C56" s="331"/>
      <c r="D56" s="1365"/>
      <c r="E56" s="1380"/>
      <c r="F56" s="190"/>
      <c r="G56" s="235"/>
      <c r="H56" s="191">
        <f>F56*G56</f>
        <v>0</v>
      </c>
      <c r="I56" s="849">
        <f>E56*G56</f>
        <v>0</v>
      </c>
      <c r="J56" s="193"/>
      <c r="K56" s="235"/>
      <c r="L56" s="191">
        <f>J56*K56</f>
        <v>0</v>
      </c>
      <c r="M56" s="852">
        <f>E56*K56</f>
        <v>0</v>
      </c>
      <c r="N56" s="195">
        <f>H56+L56</f>
        <v>0</v>
      </c>
      <c r="O56" s="194"/>
      <c r="P56" s="171">
        <f t="shared" si="10"/>
        <v>0</v>
      </c>
      <c r="Q56" s="198"/>
      <c r="R56" s="198"/>
      <c r="S56" s="198"/>
      <c r="T56" s="790"/>
    </row>
    <row r="57" spans="1:20" s="319" customFormat="1" ht="6" customHeight="1">
      <c r="A57" s="338"/>
      <c r="B57" s="331"/>
      <c r="C57" s="406"/>
      <c r="D57" s="406"/>
      <c r="E57" s="291"/>
      <c r="F57" s="742"/>
      <c r="G57" s="705"/>
      <c r="H57" s="139"/>
      <c r="I57" s="850"/>
      <c r="J57" s="723"/>
      <c r="K57" s="705"/>
      <c r="L57" s="139"/>
      <c r="M57" s="853"/>
      <c r="N57" s="163"/>
      <c r="O57" s="381"/>
      <c r="P57" s="737"/>
      <c r="Q57" s="200"/>
      <c r="R57" s="200"/>
      <c r="S57" s="200"/>
      <c r="T57" s="736"/>
    </row>
    <row r="58" spans="1:20" s="319" customFormat="1" ht="12" customHeight="1">
      <c r="A58" s="335" t="s">
        <v>265</v>
      </c>
      <c r="B58" s="778"/>
      <c r="C58" s="331"/>
      <c r="D58" s="1365"/>
      <c r="E58" s="1380"/>
      <c r="F58" s="190"/>
      <c r="G58" s="235"/>
      <c r="H58" s="191">
        <f>F58*G58</f>
        <v>0</v>
      </c>
      <c r="I58" s="849">
        <f>E58*G58</f>
        <v>0</v>
      </c>
      <c r="J58" s="193"/>
      <c r="K58" s="235"/>
      <c r="L58" s="191">
        <f>J58*K58</f>
        <v>0</v>
      </c>
      <c r="M58" s="852">
        <f>E58*K58</f>
        <v>0</v>
      </c>
      <c r="N58" s="195">
        <f>H58+L58</f>
        <v>0</v>
      </c>
      <c r="O58" s="194"/>
      <c r="P58" s="171">
        <f t="shared" si="10"/>
        <v>0</v>
      </c>
      <c r="Q58" s="198"/>
      <c r="R58" s="198"/>
      <c r="S58" s="198"/>
      <c r="T58" s="790"/>
    </row>
    <row r="59" spans="1:20" s="319" customFormat="1" ht="6" customHeight="1">
      <c r="A59" s="338"/>
      <c r="B59" s="331"/>
      <c r="C59" s="406"/>
      <c r="D59" s="406"/>
      <c r="E59" s="291"/>
      <c r="F59" s="742"/>
      <c r="G59" s="705"/>
      <c r="H59" s="139"/>
      <c r="I59" s="850"/>
      <c r="J59" s="723"/>
      <c r="K59" s="705"/>
      <c r="L59" s="139"/>
      <c r="M59" s="853"/>
      <c r="N59" s="163"/>
      <c r="O59" s="176"/>
      <c r="P59" s="737"/>
      <c r="Q59" s="200"/>
      <c r="R59" s="200"/>
      <c r="S59" s="200"/>
      <c r="T59" s="736"/>
    </row>
    <row r="60" spans="1:20" s="319" customFormat="1" ht="12" customHeight="1">
      <c r="A60" s="335" t="s">
        <v>265</v>
      </c>
      <c r="B60" s="778"/>
      <c r="C60" s="331"/>
      <c r="D60" s="1365"/>
      <c r="E60" s="1380"/>
      <c r="F60" s="749"/>
      <c r="G60" s="750"/>
      <c r="H60" s="751">
        <f>F60*G60</f>
        <v>0</v>
      </c>
      <c r="I60" s="849">
        <f>E60*G60</f>
        <v>0</v>
      </c>
      <c r="J60" s="762"/>
      <c r="K60" s="750"/>
      <c r="L60" s="751">
        <f>J60*K60</f>
        <v>0</v>
      </c>
      <c r="M60" s="852">
        <f>E60*K60</f>
        <v>0</v>
      </c>
      <c r="N60" s="195">
        <f>H60+L60</f>
        <v>0</v>
      </c>
      <c r="O60" s="196"/>
      <c r="P60" s="171">
        <f t="shared" si="10"/>
        <v>0</v>
      </c>
      <c r="Q60" s="198"/>
      <c r="R60" s="208"/>
      <c r="S60" s="198"/>
      <c r="T60" s="790"/>
    </row>
    <row r="61" spans="1:20" s="319" customFormat="1" ht="6" customHeight="1" thickBot="1">
      <c r="A61" s="150"/>
      <c r="B61" s="648"/>
      <c r="C61" s="409"/>
      <c r="D61" s="409"/>
      <c r="E61" s="304"/>
      <c r="F61" s="801"/>
      <c r="G61" s="828"/>
      <c r="H61" s="408"/>
      <c r="I61" s="817"/>
      <c r="J61" s="408"/>
      <c r="K61" s="408"/>
      <c r="L61" s="408"/>
      <c r="M61" s="408"/>
      <c r="N61" s="627"/>
      <c r="O61" s="818"/>
      <c r="P61" s="376"/>
      <c r="Q61" s="376"/>
      <c r="R61" s="376"/>
      <c r="S61" s="376"/>
      <c r="T61" s="377"/>
    </row>
    <row r="62" spans="1:20" s="319" customFormat="1" ht="12.75" customHeight="1" thickTop="1">
      <c r="A62" s="598" t="s">
        <v>308</v>
      </c>
      <c r="B62" s="314"/>
      <c r="C62" s="314"/>
      <c r="D62" s="314"/>
      <c r="E62" s="291" t="s">
        <v>192</v>
      </c>
      <c r="F62" s="846" t="s">
        <v>263</v>
      </c>
      <c r="G62" s="291" t="s">
        <v>263</v>
      </c>
      <c r="H62" s="139">
        <f>SUM(H9:H60)</f>
        <v>0</v>
      </c>
      <c r="I62" s="165">
        <f>SUM(I9:I60)</f>
        <v>0</v>
      </c>
      <c r="J62" s="406" t="s">
        <v>263</v>
      </c>
      <c r="K62" s="291" t="s">
        <v>263</v>
      </c>
      <c r="L62" s="139">
        <f>SUM(L9:L60)</f>
        <v>0</v>
      </c>
      <c r="M62" s="232">
        <f>SUM(M9:M60)</f>
        <v>0</v>
      </c>
      <c r="N62" s="163">
        <f>H62+L62</f>
        <v>0</v>
      </c>
      <c r="O62" s="177"/>
      <c r="P62" s="169">
        <f>I62+M62</f>
        <v>0</v>
      </c>
      <c r="Q62" s="177"/>
      <c r="R62" s="177"/>
      <c r="S62" s="177"/>
      <c r="T62" s="176"/>
    </row>
    <row r="63" spans="1:20" s="319" customFormat="1" ht="12.75" customHeight="1">
      <c r="A63" s="598" t="s">
        <v>294</v>
      </c>
      <c r="B63" s="314"/>
      <c r="C63" s="314"/>
      <c r="D63" s="314"/>
      <c r="E63" s="291" t="s">
        <v>192</v>
      </c>
      <c r="F63" s="691" t="s">
        <v>263</v>
      </c>
      <c r="G63" s="291" t="s">
        <v>263</v>
      </c>
      <c r="H63" s="139">
        <f>'A13'!$I$62</f>
        <v>0</v>
      </c>
      <c r="I63" s="165">
        <f>'A13'!$J$62</f>
        <v>0</v>
      </c>
      <c r="J63" s="406" t="s">
        <v>263</v>
      </c>
      <c r="K63" s="291" t="s">
        <v>263</v>
      </c>
      <c r="L63" s="139">
        <f>'A13'!$M$62</f>
        <v>0</v>
      </c>
      <c r="M63" s="232">
        <f>'A13'!$N$62</f>
        <v>0</v>
      </c>
      <c r="N63" s="163">
        <f>'A13'!$O$62</f>
        <v>0</v>
      </c>
      <c r="O63" s="177"/>
      <c r="P63" s="169">
        <f>'A13'!$Q$62</f>
        <v>0</v>
      </c>
      <c r="Q63" s="177"/>
      <c r="R63" s="177"/>
      <c r="S63" s="177"/>
      <c r="T63" s="176"/>
    </row>
    <row r="64" spans="1:20" s="319" customFormat="1" ht="12.75" customHeight="1">
      <c r="A64" s="338" t="s">
        <v>297</v>
      </c>
      <c r="B64" s="314"/>
      <c r="C64" s="314"/>
      <c r="D64" s="314"/>
      <c r="E64" s="291" t="s">
        <v>192</v>
      </c>
      <c r="F64" s="691" t="s">
        <v>263</v>
      </c>
      <c r="G64" s="291" t="s">
        <v>263</v>
      </c>
      <c r="H64" s="139">
        <f>'A14'!$H$62</f>
        <v>0</v>
      </c>
      <c r="I64" s="165">
        <f>'A14'!$I$62</f>
        <v>0</v>
      </c>
      <c r="J64" s="406" t="s">
        <v>263</v>
      </c>
      <c r="K64" s="291" t="s">
        <v>263</v>
      </c>
      <c r="L64" s="139">
        <f>'A14'!$L$62</f>
        <v>0</v>
      </c>
      <c r="M64" s="232">
        <f>'A14'!$M$62</f>
        <v>0</v>
      </c>
      <c r="N64" s="163">
        <f>'A14'!$N$62</f>
        <v>0</v>
      </c>
      <c r="O64" s="177"/>
      <c r="P64" s="169">
        <f>'A14'!$P$62</f>
        <v>0</v>
      </c>
      <c r="Q64" s="177"/>
      <c r="R64" s="177"/>
      <c r="S64" s="177"/>
      <c r="T64" s="176"/>
    </row>
    <row r="65" spans="1:20" s="319" customFormat="1" ht="12.75" customHeight="1" thickBot="1">
      <c r="A65" s="150" t="s">
        <v>189</v>
      </c>
      <c r="B65" s="376"/>
      <c r="C65" s="376"/>
      <c r="D65" s="376"/>
      <c r="E65" s="304" t="s">
        <v>192</v>
      </c>
      <c r="F65" s="804" t="s">
        <v>263</v>
      </c>
      <c r="G65" s="304" t="s">
        <v>263</v>
      </c>
      <c r="H65" s="138">
        <f>SUM(H62:H64)</f>
        <v>0</v>
      </c>
      <c r="I65" s="166">
        <f>SUM(I62:I64)</f>
        <v>0</v>
      </c>
      <c r="J65" s="648" t="s">
        <v>263</v>
      </c>
      <c r="K65" s="304" t="s">
        <v>263</v>
      </c>
      <c r="L65" s="138">
        <f>SUM(L62:L64)</f>
        <v>0</v>
      </c>
      <c r="M65" s="233">
        <f>SUM(M62:M64)</f>
        <v>0</v>
      </c>
      <c r="N65" s="140">
        <f>SUM(N62:N64)</f>
        <v>0</v>
      </c>
      <c r="O65" s="218"/>
      <c r="P65" s="170">
        <f>SUM(P62:P64)</f>
        <v>0</v>
      </c>
      <c r="Q65" s="218"/>
      <c r="R65" s="218"/>
      <c r="S65" s="218"/>
      <c r="T65" s="221"/>
    </row>
    <row r="66" spans="1:20" s="319" customFormat="1" ht="15.75" customHeight="1" thickTop="1">
      <c r="A66" s="335" t="s">
        <v>201</v>
      </c>
      <c r="B66" s="311"/>
      <c r="C66" s="311"/>
      <c r="D66" s="311"/>
      <c r="E66" s="622" t="s">
        <v>192</v>
      </c>
      <c r="F66" s="692" t="s">
        <v>263</v>
      </c>
      <c r="G66" s="622" t="s">
        <v>263</v>
      </c>
      <c r="H66" s="622" t="s">
        <v>263</v>
      </c>
      <c r="I66" s="167">
        <f>IF(ISERROR(P66-M66),0,P66-M66)</f>
        <v>0</v>
      </c>
      <c r="J66" s="441" t="s">
        <v>263</v>
      </c>
      <c r="K66" s="622" t="s">
        <v>263</v>
      </c>
      <c r="L66" s="622" t="s">
        <v>263</v>
      </c>
      <c r="M66" s="167">
        <f>ROUND(M65*0.9,0)</f>
        <v>0</v>
      </c>
      <c r="N66" s="829" t="s">
        <v>179</v>
      </c>
      <c r="O66" s="311"/>
      <c r="P66" s="171">
        <f>ROUND(P65*0.9,0)</f>
        <v>0</v>
      </c>
      <c r="Q66" s="194"/>
      <c r="R66" s="194"/>
      <c r="S66" s="194"/>
      <c r="T66" s="196"/>
    </row>
    <row r="67" spans="1:20" s="319" customFormat="1" ht="12" customHeight="1" thickBot="1">
      <c r="A67" s="845" t="s">
        <v>202</v>
      </c>
      <c r="B67" s="376"/>
      <c r="C67" s="376"/>
      <c r="D67" s="376"/>
      <c r="E67" s="304"/>
      <c r="F67" s="600"/>
      <c r="G67" s="830"/>
      <c r="H67" s="150"/>
      <c r="I67" s="168"/>
      <c r="J67" s="409"/>
      <c r="K67" s="150"/>
      <c r="L67" s="150"/>
      <c r="M67" s="857"/>
      <c r="N67" s="603"/>
      <c r="O67" s="376"/>
      <c r="P67" s="186"/>
      <c r="Q67" s="219"/>
      <c r="R67" s="219"/>
      <c r="S67" s="219"/>
      <c r="T67" s="220"/>
    </row>
    <row r="68" spans="1:20" ht="16.5" customHeight="1" thickTop="1">
      <c r="A68" s="164" t="str">
        <f>Rev_Date</f>
        <v>REVISED JULY 1, 2010</v>
      </c>
      <c r="E68" s="310" t="str">
        <f>Exp_Date</f>
        <v>FORM EXPIRES 6-30-12</v>
      </c>
      <c r="F68" s="310"/>
      <c r="G68" s="310"/>
      <c r="H68" s="310"/>
      <c r="I68" s="310"/>
      <c r="J68" s="310"/>
      <c r="K68" s="310"/>
      <c r="L68" s="310"/>
      <c r="M68" s="310"/>
      <c r="T68" s="323" t="s">
        <v>309</v>
      </c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showGridLines="0" showZeros="0" zoomScale="112" zoomScaleNormal="112" workbookViewId="0" topLeftCell="A1">
      <selection activeCell="C14" sqref="C14"/>
    </sheetView>
  </sheetViews>
  <sheetFormatPr defaultColWidth="9.140625" defaultRowHeight="12.75"/>
  <cols>
    <col min="1" max="1" width="1.7109375" style="164" customWidth="1"/>
    <col min="2" max="2" width="6.140625" style="164" customWidth="1"/>
    <col min="3" max="3" width="36.7109375" style="164" customWidth="1"/>
    <col min="4" max="4" width="10.7109375" style="164" customWidth="1"/>
    <col min="5" max="5" width="8.7109375" style="164" customWidth="1"/>
    <col min="6" max="6" width="6.7109375" style="164" customWidth="1"/>
    <col min="7" max="9" width="3.7109375" style="164" customWidth="1"/>
    <col min="10" max="10" width="4.7109375" style="164" customWidth="1"/>
    <col min="11" max="12" width="2.7109375" style="164" customWidth="1"/>
    <col min="13" max="13" width="1.7109375" style="164" customWidth="1"/>
    <col min="14" max="15" width="2.7109375" style="164" customWidth="1"/>
    <col min="16" max="16" width="1.7109375" style="164" customWidth="1"/>
    <col min="17" max="16384" width="9.140625" style="164" customWidth="1"/>
  </cols>
  <sheetData>
    <row r="1" spans="1:16" s="575" customFormat="1" ht="15" customHeight="1">
      <c r="A1" s="554" t="s">
        <v>310</v>
      </c>
      <c r="B1" s="858"/>
      <c r="C1" s="858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60"/>
    </row>
    <row r="2" spans="1:16" ht="8.25" customHeight="1">
      <c r="A2" s="327" t="s">
        <v>562</v>
      </c>
      <c r="B2" s="328"/>
      <c r="C2" s="328"/>
      <c r="D2" s="327" t="s">
        <v>71</v>
      </c>
      <c r="F2" s="328"/>
      <c r="G2" s="328"/>
      <c r="H2" s="328"/>
      <c r="I2" s="328"/>
      <c r="J2" s="327" t="s">
        <v>72</v>
      </c>
      <c r="K2" s="328"/>
      <c r="P2" s="329"/>
    </row>
    <row r="3" spans="1:16" s="350" customFormat="1" ht="12.75">
      <c r="A3" s="349">
        <f>'A01'!$E$4</f>
        <v>0</v>
      </c>
      <c r="B3" s="351"/>
      <c r="C3" s="351"/>
      <c r="D3" s="349">
        <f>'A01'!$E$5</f>
        <v>0</v>
      </c>
      <c r="F3" s="351"/>
      <c r="G3" s="351"/>
      <c r="H3" s="351"/>
      <c r="I3" s="351"/>
      <c r="J3" s="349"/>
      <c r="K3" s="509">
        <f>'A01'!$P$5</f>
        <v>0</v>
      </c>
      <c r="L3" s="509"/>
      <c r="M3" s="353" t="s">
        <v>7</v>
      </c>
      <c r="N3" s="597">
        <f>'A01'!$R$5</f>
        <v>0</v>
      </c>
      <c r="O3" s="509"/>
      <c r="P3" s="356"/>
    </row>
    <row r="4" spans="1:16" ht="5.25" customHeight="1">
      <c r="A4" s="338"/>
      <c r="B4" s="331"/>
      <c r="C4" s="331"/>
      <c r="D4" s="338"/>
      <c r="E4" s="331"/>
      <c r="F4" s="331"/>
      <c r="G4" s="331"/>
      <c r="H4" s="331"/>
      <c r="I4" s="331"/>
      <c r="J4" s="338"/>
      <c r="K4" s="331"/>
      <c r="L4" s="331"/>
      <c r="M4" s="331"/>
      <c r="N4" s="331"/>
      <c r="O4" s="331"/>
      <c r="P4" s="339"/>
    </row>
    <row r="5" spans="1:16" ht="3.75" customHeight="1">
      <c r="A5" s="335"/>
      <c r="P5" s="329"/>
    </row>
    <row r="6" spans="1:16" ht="10.5" customHeight="1">
      <c r="A6" s="335"/>
      <c r="B6" s="868" t="s">
        <v>724</v>
      </c>
      <c r="P6" s="329"/>
    </row>
    <row r="7" spans="1:16" ht="10.5" customHeight="1">
      <c r="A7" s="335"/>
      <c r="B7" s="868" t="s">
        <v>474</v>
      </c>
      <c r="P7" s="329"/>
    </row>
    <row r="8" spans="1:16" ht="10.5" customHeight="1">
      <c r="A8" s="335"/>
      <c r="B8" s="869" t="s">
        <v>473</v>
      </c>
      <c r="P8" s="329"/>
    </row>
    <row r="9" spans="1:16" s="319" customFormat="1" ht="3.75" customHeight="1">
      <c r="A9" s="338"/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9"/>
    </row>
    <row r="10" spans="1:16" s="319" customFormat="1" ht="3.75" customHeight="1">
      <c r="A10" s="335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329"/>
    </row>
    <row r="11" spans="1:16" s="319" customFormat="1" ht="15" customHeight="1">
      <c r="A11" s="335"/>
      <c r="B11" s="164"/>
      <c r="C11" s="227" t="s">
        <v>475</v>
      </c>
      <c r="D11" s="164"/>
      <c r="E11" s="227" t="s">
        <v>475</v>
      </c>
      <c r="F11" s="164"/>
      <c r="G11" s="275"/>
      <c r="H11" s="275"/>
      <c r="I11" s="164"/>
      <c r="J11" s="164"/>
      <c r="K11" s="164"/>
      <c r="L11" s="164"/>
      <c r="M11" s="164"/>
      <c r="N11" s="164"/>
      <c r="O11" s="164"/>
      <c r="P11" s="329"/>
    </row>
    <row r="12" spans="1:16" s="319" customFormat="1" ht="12" customHeight="1">
      <c r="A12" s="335"/>
      <c r="B12" s="164"/>
      <c r="C12" s="164" t="s">
        <v>476</v>
      </c>
      <c r="D12" s="164"/>
      <c r="E12" s="164" t="s">
        <v>476</v>
      </c>
      <c r="F12" s="164"/>
      <c r="G12" s="275"/>
      <c r="H12" s="275"/>
      <c r="I12" s="164"/>
      <c r="J12" s="164"/>
      <c r="K12" s="164"/>
      <c r="L12" s="164"/>
      <c r="M12" s="164"/>
      <c r="N12" s="164"/>
      <c r="O12" s="164"/>
      <c r="P12" s="329"/>
    </row>
    <row r="13" spans="1:16" s="319" customFormat="1" ht="6" customHeight="1">
      <c r="A13" s="335"/>
      <c r="B13" s="164"/>
      <c r="C13" s="164"/>
      <c r="D13" s="164"/>
      <c r="E13" s="164"/>
      <c r="F13" s="164"/>
      <c r="G13" s="275"/>
      <c r="H13" s="164"/>
      <c r="I13" s="164"/>
      <c r="J13" s="164"/>
      <c r="K13" s="164"/>
      <c r="L13" s="164"/>
      <c r="M13" s="164"/>
      <c r="N13" s="164"/>
      <c r="O13" s="164"/>
      <c r="P13" s="329"/>
    </row>
    <row r="14" spans="1:16" s="319" customFormat="1" ht="13.5">
      <c r="A14" s="335"/>
      <c r="B14" s="1204" t="s">
        <v>73</v>
      </c>
      <c r="C14" s="873"/>
      <c r="D14" s="1204">
        <f>B53+1</f>
        <v>41</v>
      </c>
      <c r="E14" s="873"/>
      <c r="F14" s="164"/>
      <c r="G14" s="275"/>
      <c r="H14" s="164"/>
      <c r="I14" s="164"/>
      <c r="J14" s="164"/>
      <c r="K14" s="164"/>
      <c r="L14" s="164"/>
      <c r="M14" s="164"/>
      <c r="N14" s="164"/>
      <c r="O14" s="164"/>
      <c r="P14" s="329"/>
    </row>
    <row r="15" spans="1:16" s="319" customFormat="1" ht="13.5">
      <c r="A15" s="335"/>
      <c r="B15" s="1204">
        <f>B14+1</f>
        <v>2</v>
      </c>
      <c r="C15" s="873"/>
      <c r="D15" s="1204">
        <f>D14+1</f>
        <v>42</v>
      </c>
      <c r="E15" s="873"/>
      <c r="F15" s="164"/>
      <c r="G15" s="275"/>
      <c r="H15" s="164"/>
      <c r="I15" s="164"/>
      <c r="J15" s="164"/>
      <c r="K15" s="164"/>
      <c r="L15" s="164"/>
      <c r="M15" s="164"/>
      <c r="N15" s="164"/>
      <c r="O15" s="164"/>
      <c r="P15" s="329"/>
    </row>
    <row r="16" spans="1:16" s="319" customFormat="1" ht="13.5">
      <c r="A16" s="335"/>
      <c r="B16" s="1204">
        <f aca="true" t="shared" si="0" ref="B16:B53">B15+1</f>
        <v>3</v>
      </c>
      <c r="C16" s="873"/>
      <c r="D16" s="1204">
        <f aca="true" t="shared" si="1" ref="D16:D53">D15+1</f>
        <v>43</v>
      </c>
      <c r="E16" s="873"/>
      <c r="F16" s="164"/>
      <c r="G16" s="275"/>
      <c r="H16" s="164"/>
      <c r="I16" s="164"/>
      <c r="J16" s="164"/>
      <c r="K16" s="164"/>
      <c r="L16" s="164"/>
      <c r="M16" s="164"/>
      <c r="N16" s="164"/>
      <c r="O16" s="164"/>
      <c r="P16" s="329"/>
    </row>
    <row r="17" spans="1:16" s="319" customFormat="1" ht="13.5">
      <c r="A17" s="335"/>
      <c r="B17" s="1204">
        <f t="shared" si="0"/>
        <v>4</v>
      </c>
      <c r="C17" s="873"/>
      <c r="D17" s="1204">
        <f t="shared" si="1"/>
        <v>44</v>
      </c>
      <c r="E17" s="873"/>
      <c r="F17" s="164"/>
      <c r="G17" s="275"/>
      <c r="H17" s="164"/>
      <c r="I17" s="164"/>
      <c r="J17" s="164"/>
      <c r="K17" s="164"/>
      <c r="L17" s="164"/>
      <c r="M17" s="164"/>
      <c r="N17" s="164"/>
      <c r="O17" s="164"/>
      <c r="P17" s="329"/>
    </row>
    <row r="18" spans="1:16" s="319" customFormat="1" ht="13.5">
      <c r="A18" s="335"/>
      <c r="B18" s="1204">
        <f t="shared" si="0"/>
        <v>5</v>
      </c>
      <c r="C18" s="873"/>
      <c r="D18" s="1204">
        <f t="shared" si="1"/>
        <v>45</v>
      </c>
      <c r="E18" s="873"/>
      <c r="F18" s="164"/>
      <c r="G18" s="275"/>
      <c r="H18" s="164"/>
      <c r="I18" s="164"/>
      <c r="J18" s="164"/>
      <c r="K18" s="164"/>
      <c r="L18" s="164"/>
      <c r="M18" s="164"/>
      <c r="N18" s="164"/>
      <c r="O18" s="164"/>
      <c r="P18" s="329"/>
    </row>
    <row r="19" spans="1:16" s="319" customFormat="1" ht="13.5">
      <c r="A19" s="335"/>
      <c r="B19" s="1204">
        <f t="shared" si="0"/>
        <v>6</v>
      </c>
      <c r="C19" s="873"/>
      <c r="D19" s="1204">
        <f t="shared" si="1"/>
        <v>46</v>
      </c>
      <c r="E19" s="873"/>
      <c r="F19" s="164"/>
      <c r="G19" s="275"/>
      <c r="H19" s="164"/>
      <c r="I19" s="164"/>
      <c r="J19" s="164"/>
      <c r="K19" s="164"/>
      <c r="L19" s="164"/>
      <c r="M19" s="164"/>
      <c r="N19" s="164"/>
      <c r="O19" s="164"/>
      <c r="P19" s="329"/>
    </row>
    <row r="20" spans="1:16" s="319" customFormat="1" ht="13.5">
      <c r="A20" s="335"/>
      <c r="B20" s="1204">
        <f t="shared" si="0"/>
        <v>7</v>
      </c>
      <c r="C20" s="873"/>
      <c r="D20" s="1204">
        <f t="shared" si="1"/>
        <v>47</v>
      </c>
      <c r="E20" s="873"/>
      <c r="F20" s="164"/>
      <c r="G20" s="275"/>
      <c r="H20" s="164"/>
      <c r="I20" s="164"/>
      <c r="J20" s="164"/>
      <c r="K20" s="164"/>
      <c r="L20" s="164"/>
      <c r="M20" s="164"/>
      <c r="N20" s="164"/>
      <c r="O20" s="164"/>
      <c r="P20" s="329"/>
    </row>
    <row r="21" spans="1:16" s="319" customFormat="1" ht="13.5">
      <c r="A21" s="335"/>
      <c r="B21" s="1204">
        <f t="shared" si="0"/>
        <v>8</v>
      </c>
      <c r="C21" s="873"/>
      <c r="D21" s="1204">
        <f t="shared" si="1"/>
        <v>48</v>
      </c>
      <c r="E21" s="873"/>
      <c r="F21" s="164"/>
      <c r="G21" s="275"/>
      <c r="H21" s="164"/>
      <c r="I21" s="164"/>
      <c r="J21" s="164"/>
      <c r="K21" s="164"/>
      <c r="L21" s="164"/>
      <c r="M21" s="164"/>
      <c r="N21" s="164"/>
      <c r="O21" s="164"/>
      <c r="P21" s="329"/>
    </row>
    <row r="22" spans="1:16" s="319" customFormat="1" ht="13.5">
      <c r="A22" s="335"/>
      <c r="B22" s="1204">
        <f t="shared" si="0"/>
        <v>9</v>
      </c>
      <c r="C22" s="873"/>
      <c r="D22" s="1204">
        <f t="shared" si="1"/>
        <v>49</v>
      </c>
      <c r="E22" s="873"/>
      <c r="F22" s="164"/>
      <c r="G22" s="275"/>
      <c r="H22" s="164"/>
      <c r="I22" s="164"/>
      <c r="J22" s="164"/>
      <c r="K22" s="164"/>
      <c r="L22" s="164"/>
      <c r="M22" s="164"/>
      <c r="N22" s="164"/>
      <c r="O22" s="164"/>
      <c r="P22" s="329"/>
    </row>
    <row r="23" spans="1:16" s="319" customFormat="1" ht="13.5">
      <c r="A23" s="335"/>
      <c r="B23" s="1204">
        <f t="shared" si="0"/>
        <v>10</v>
      </c>
      <c r="C23" s="873"/>
      <c r="D23" s="1204">
        <f t="shared" si="1"/>
        <v>50</v>
      </c>
      <c r="E23" s="873"/>
      <c r="F23" s="164"/>
      <c r="G23" s="275"/>
      <c r="H23" s="164"/>
      <c r="I23" s="164"/>
      <c r="J23" s="164"/>
      <c r="K23" s="164"/>
      <c r="L23" s="164"/>
      <c r="M23" s="164"/>
      <c r="N23" s="164"/>
      <c r="O23" s="164"/>
      <c r="P23" s="329"/>
    </row>
    <row r="24" spans="1:16" s="319" customFormat="1" ht="13.5">
      <c r="A24" s="335"/>
      <c r="B24" s="1204">
        <f t="shared" si="0"/>
        <v>11</v>
      </c>
      <c r="C24" s="873"/>
      <c r="D24" s="1204">
        <f t="shared" si="1"/>
        <v>51</v>
      </c>
      <c r="E24" s="873"/>
      <c r="F24" s="164"/>
      <c r="G24" s="275"/>
      <c r="H24" s="164"/>
      <c r="I24" s="164"/>
      <c r="J24" s="164"/>
      <c r="K24" s="164"/>
      <c r="L24" s="164"/>
      <c r="M24" s="164"/>
      <c r="N24" s="164"/>
      <c r="O24" s="164"/>
      <c r="P24" s="329"/>
    </row>
    <row r="25" spans="1:16" s="319" customFormat="1" ht="13.5">
      <c r="A25" s="335"/>
      <c r="B25" s="1204">
        <f t="shared" si="0"/>
        <v>12</v>
      </c>
      <c r="C25" s="873"/>
      <c r="D25" s="1204">
        <f t="shared" si="1"/>
        <v>52</v>
      </c>
      <c r="E25" s="873"/>
      <c r="F25" s="164"/>
      <c r="G25" s="275"/>
      <c r="H25" s="164"/>
      <c r="I25" s="164"/>
      <c r="J25" s="164"/>
      <c r="K25" s="164"/>
      <c r="L25" s="164"/>
      <c r="M25" s="164"/>
      <c r="N25" s="164"/>
      <c r="O25" s="164"/>
      <c r="P25" s="329"/>
    </row>
    <row r="26" spans="1:16" s="319" customFormat="1" ht="13.5">
      <c r="A26" s="335"/>
      <c r="B26" s="1204">
        <f t="shared" si="0"/>
        <v>13</v>
      </c>
      <c r="C26" s="873"/>
      <c r="D26" s="1204">
        <f t="shared" si="1"/>
        <v>53</v>
      </c>
      <c r="E26" s="873"/>
      <c r="F26" s="164"/>
      <c r="G26" s="275"/>
      <c r="H26" s="164"/>
      <c r="I26" s="164"/>
      <c r="J26" s="164"/>
      <c r="K26" s="164"/>
      <c r="L26" s="164"/>
      <c r="M26" s="164"/>
      <c r="N26" s="164"/>
      <c r="O26" s="164"/>
      <c r="P26" s="329"/>
    </row>
    <row r="27" spans="1:16" s="319" customFormat="1" ht="13.5">
      <c r="A27" s="335"/>
      <c r="B27" s="1204">
        <f t="shared" si="0"/>
        <v>14</v>
      </c>
      <c r="C27" s="873"/>
      <c r="D27" s="1204">
        <f t="shared" si="1"/>
        <v>54</v>
      </c>
      <c r="E27" s="873"/>
      <c r="F27" s="164"/>
      <c r="G27" s="275"/>
      <c r="H27" s="164"/>
      <c r="I27" s="164"/>
      <c r="J27" s="164"/>
      <c r="K27" s="164"/>
      <c r="L27" s="164"/>
      <c r="M27" s="164"/>
      <c r="N27" s="164"/>
      <c r="O27" s="164"/>
      <c r="P27" s="329"/>
    </row>
    <row r="28" spans="1:16" s="319" customFormat="1" ht="13.5">
      <c r="A28" s="335"/>
      <c r="B28" s="1204">
        <f t="shared" si="0"/>
        <v>15</v>
      </c>
      <c r="C28" s="873"/>
      <c r="D28" s="1204">
        <f t="shared" si="1"/>
        <v>55</v>
      </c>
      <c r="E28" s="873"/>
      <c r="F28" s="164"/>
      <c r="G28" s="275"/>
      <c r="H28" s="164"/>
      <c r="I28" s="164"/>
      <c r="J28" s="164"/>
      <c r="K28" s="164"/>
      <c r="L28" s="164"/>
      <c r="M28" s="164"/>
      <c r="N28" s="164"/>
      <c r="O28" s="164"/>
      <c r="P28" s="329"/>
    </row>
    <row r="29" spans="1:16" s="319" customFormat="1" ht="13.5">
      <c r="A29" s="335"/>
      <c r="B29" s="1204">
        <f t="shared" si="0"/>
        <v>16</v>
      </c>
      <c r="C29" s="873"/>
      <c r="D29" s="1204">
        <f t="shared" si="1"/>
        <v>56</v>
      </c>
      <c r="E29" s="873"/>
      <c r="F29" s="164"/>
      <c r="G29" s="275"/>
      <c r="H29" s="164"/>
      <c r="I29" s="164"/>
      <c r="J29" s="164"/>
      <c r="K29" s="164"/>
      <c r="L29" s="164"/>
      <c r="M29" s="164"/>
      <c r="N29" s="164"/>
      <c r="O29" s="164"/>
      <c r="P29" s="329"/>
    </row>
    <row r="30" spans="1:16" s="319" customFormat="1" ht="13.5">
      <c r="A30" s="335"/>
      <c r="B30" s="1204">
        <f t="shared" si="0"/>
        <v>17</v>
      </c>
      <c r="C30" s="873"/>
      <c r="D30" s="1204">
        <f t="shared" si="1"/>
        <v>57</v>
      </c>
      <c r="E30" s="873"/>
      <c r="F30" s="164"/>
      <c r="G30" s="275"/>
      <c r="H30" s="164"/>
      <c r="I30" s="164"/>
      <c r="J30" s="164"/>
      <c r="K30" s="164"/>
      <c r="L30" s="164"/>
      <c r="M30" s="164"/>
      <c r="N30" s="164"/>
      <c r="O30" s="164"/>
      <c r="P30" s="329"/>
    </row>
    <row r="31" spans="1:16" s="319" customFormat="1" ht="13.5">
      <c r="A31" s="335"/>
      <c r="B31" s="1204">
        <f t="shared" si="0"/>
        <v>18</v>
      </c>
      <c r="C31" s="873"/>
      <c r="D31" s="1204">
        <f t="shared" si="1"/>
        <v>58</v>
      </c>
      <c r="E31" s="873"/>
      <c r="F31" s="164"/>
      <c r="G31" s="275"/>
      <c r="H31" s="164"/>
      <c r="I31" s="164"/>
      <c r="J31" s="164"/>
      <c r="K31" s="164"/>
      <c r="L31" s="164"/>
      <c r="M31" s="164"/>
      <c r="N31" s="164"/>
      <c r="O31" s="164"/>
      <c r="P31" s="329"/>
    </row>
    <row r="32" spans="1:16" s="319" customFormat="1" ht="13.5">
      <c r="A32" s="335"/>
      <c r="B32" s="1204">
        <f t="shared" si="0"/>
        <v>19</v>
      </c>
      <c r="C32" s="873"/>
      <c r="D32" s="1204">
        <f t="shared" si="1"/>
        <v>59</v>
      </c>
      <c r="E32" s="873"/>
      <c r="F32" s="164"/>
      <c r="G32" s="275"/>
      <c r="H32" s="164"/>
      <c r="I32" s="164"/>
      <c r="J32" s="164"/>
      <c r="K32" s="164"/>
      <c r="L32" s="164"/>
      <c r="M32" s="164"/>
      <c r="N32" s="164"/>
      <c r="O32" s="164"/>
      <c r="P32" s="329"/>
    </row>
    <row r="33" spans="1:16" s="319" customFormat="1" ht="13.5">
      <c r="A33" s="335"/>
      <c r="B33" s="1204">
        <f t="shared" si="0"/>
        <v>20</v>
      </c>
      <c r="C33" s="873"/>
      <c r="D33" s="1204">
        <f t="shared" si="1"/>
        <v>60</v>
      </c>
      <c r="E33" s="873"/>
      <c r="F33" s="164"/>
      <c r="G33" s="275"/>
      <c r="H33" s="164"/>
      <c r="I33" s="164"/>
      <c r="J33" s="164"/>
      <c r="K33" s="164"/>
      <c r="L33" s="164"/>
      <c r="M33" s="164"/>
      <c r="N33" s="164"/>
      <c r="O33" s="164"/>
      <c r="P33" s="329"/>
    </row>
    <row r="34" spans="1:16" s="319" customFormat="1" ht="13.5">
      <c r="A34" s="335"/>
      <c r="B34" s="1204">
        <f t="shared" si="0"/>
        <v>21</v>
      </c>
      <c r="C34" s="873"/>
      <c r="D34" s="1204">
        <f t="shared" si="1"/>
        <v>61</v>
      </c>
      <c r="E34" s="873"/>
      <c r="F34" s="164"/>
      <c r="G34" s="275"/>
      <c r="H34" s="164"/>
      <c r="I34" s="164"/>
      <c r="J34" s="164"/>
      <c r="K34" s="164"/>
      <c r="L34" s="164"/>
      <c r="M34" s="164"/>
      <c r="N34" s="164"/>
      <c r="O34" s="164"/>
      <c r="P34" s="329"/>
    </row>
    <row r="35" spans="1:16" s="319" customFormat="1" ht="13.5">
      <c r="A35" s="335"/>
      <c r="B35" s="1204">
        <f t="shared" si="0"/>
        <v>22</v>
      </c>
      <c r="C35" s="873"/>
      <c r="D35" s="1204">
        <f t="shared" si="1"/>
        <v>62</v>
      </c>
      <c r="E35" s="873"/>
      <c r="F35" s="164"/>
      <c r="G35" s="275"/>
      <c r="H35" s="164"/>
      <c r="I35" s="164"/>
      <c r="J35" s="164"/>
      <c r="K35" s="164"/>
      <c r="L35" s="164"/>
      <c r="M35" s="164"/>
      <c r="N35" s="164"/>
      <c r="O35" s="164"/>
      <c r="P35" s="329"/>
    </row>
    <row r="36" spans="1:16" s="319" customFormat="1" ht="13.5">
      <c r="A36" s="335"/>
      <c r="B36" s="1204">
        <f t="shared" si="0"/>
        <v>23</v>
      </c>
      <c r="C36" s="873"/>
      <c r="D36" s="1204">
        <f t="shared" si="1"/>
        <v>63</v>
      </c>
      <c r="E36" s="873"/>
      <c r="F36" s="164"/>
      <c r="G36" s="275"/>
      <c r="H36" s="164"/>
      <c r="I36" s="164"/>
      <c r="J36" s="164"/>
      <c r="K36" s="164"/>
      <c r="L36" s="164"/>
      <c r="M36" s="164"/>
      <c r="N36" s="164"/>
      <c r="O36" s="164"/>
      <c r="P36" s="329"/>
    </row>
    <row r="37" spans="1:16" s="319" customFormat="1" ht="13.5">
      <c r="A37" s="335"/>
      <c r="B37" s="1204">
        <f t="shared" si="0"/>
        <v>24</v>
      </c>
      <c r="C37" s="873"/>
      <c r="D37" s="1204">
        <f t="shared" si="1"/>
        <v>64</v>
      </c>
      <c r="E37" s="873"/>
      <c r="F37" s="164"/>
      <c r="G37" s="275"/>
      <c r="H37" s="164"/>
      <c r="I37" s="164"/>
      <c r="J37" s="164"/>
      <c r="K37" s="164"/>
      <c r="L37" s="164"/>
      <c r="M37" s="164"/>
      <c r="N37" s="164"/>
      <c r="O37" s="164"/>
      <c r="P37" s="329"/>
    </row>
    <row r="38" spans="1:16" s="319" customFormat="1" ht="13.5">
      <c r="A38" s="335"/>
      <c r="B38" s="1204">
        <f t="shared" si="0"/>
        <v>25</v>
      </c>
      <c r="C38" s="873"/>
      <c r="D38" s="1204">
        <f t="shared" si="1"/>
        <v>65</v>
      </c>
      <c r="E38" s="873"/>
      <c r="F38" s="164"/>
      <c r="G38" s="275"/>
      <c r="H38" s="164"/>
      <c r="I38" s="164"/>
      <c r="J38" s="164"/>
      <c r="K38" s="164"/>
      <c r="L38" s="164"/>
      <c r="M38" s="164"/>
      <c r="N38" s="164"/>
      <c r="O38" s="164"/>
      <c r="P38" s="329"/>
    </row>
    <row r="39" spans="1:16" s="319" customFormat="1" ht="13.5">
      <c r="A39" s="335"/>
      <c r="B39" s="1204">
        <f t="shared" si="0"/>
        <v>26</v>
      </c>
      <c r="C39" s="873"/>
      <c r="D39" s="1204">
        <f t="shared" si="1"/>
        <v>66</v>
      </c>
      <c r="E39" s="873"/>
      <c r="F39" s="164"/>
      <c r="G39" s="275"/>
      <c r="H39" s="164"/>
      <c r="I39" s="164"/>
      <c r="J39" s="164"/>
      <c r="K39" s="164"/>
      <c r="L39" s="164"/>
      <c r="M39" s="164"/>
      <c r="N39" s="164"/>
      <c r="O39" s="164"/>
      <c r="P39" s="329"/>
    </row>
    <row r="40" spans="1:16" s="319" customFormat="1" ht="13.5">
      <c r="A40" s="335"/>
      <c r="B40" s="1204">
        <f t="shared" si="0"/>
        <v>27</v>
      </c>
      <c r="C40" s="873"/>
      <c r="D40" s="1204">
        <f t="shared" si="1"/>
        <v>67</v>
      </c>
      <c r="E40" s="873"/>
      <c r="F40" s="164"/>
      <c r="G40" s="275"/>
      <c r="H40" s="164"/>
      <c r="I40" s="164"/>
      <c r="J40" s="164"/>
      <c r="K40" s="164"/>
      <c r="L40" s="164"/>
      <c r="M40" s="164"/>
      <c r="N40" s="164"/>
      <c r="O40" s="164"/>
      <c r="P40" s="329"/>
    </row>
    <row r="41" spans="1:16" s="319" customFormat="1" ht="13.5">
      <c r="A41" s="335"/>
      <c r="B41" s="1204">
        <f t="shared" si="0"/>
        <v>28</v>
      </c>
      <c r="C41" s="873"/>
      <c r="D41" s="1204">
        <f t="shared" si="1"/>
        <v>68</v>
      </c>
      <c r="E41" s="873"/>
      <c r="F41" s="164"/>
      <c r="G41" s="275"/>
      <c r="H41" s="164"/>
      <c r="I41" s="164"/>
      <c r="J41" s="164"/>
      <c r="K41" s="164"/>
      <c r="L41" s="164"/>
      <c r="M41" s="164"/>
      <c r="N41" s="164"/>
      <c r="O41" s="164"/>
      <c r="P41" s="329"/>
    </row>
    <row r="42" spans="1:16" s="319" customFormat="1" ht="13.5">
      <c r="A42" s="335"/>
      <c r="B42" s="1204">
        <f t="shared" si="0"/>
        <v>29</v>
      </c>
      <c r="C42" s="873"/>
      <c r="D42" s="1204">
        <f t="shared" si="1"/>
        <v>69</v>
      </c>
      <c r="E42" s="873"/>
      <c r="F42" s="164"/>
      <c r="G42" s="275"/>
      <c r="H42" s="164"/>
      <c r="I42" s="164"/>
      <c r="J42" s="164"/>
      <c r="K42" s="164"/>
      <c r="L42" s="164"/>
      <c r="M42" s="164"/>
      <c r="N42" s="164"/>
      <c r="O42" s="164"/>
      <c r="P42" s="329"/>
    </row>
    <row r="43" spans="1:16" s="319" customFormat="1" ht="13.5">
      <c r="A43" s="335"/>
      <c r="B43" s="1204">
        <f t="shared" si="0"/>
        <v>30</v>
      </c>
      <c r="C43" s="873"/>
      <c r="D43" s="1204">
        <f t="shared" si="1"/>
        <v>70</v>
      </c>
      <c r="E43" s="873"/>
      <c r="F43" s="164"/>
      <c r="G43" s="275"/>
      <c r="H43" s="164"/>
      <c r="I43" s="164"/>
      <c r="J43" s="164"/>
      <c r="K43" s="164"/>
      <c r="L43" s="164"/>
      <c r="M43" s="164"/>
      <c r="N43" s="164"/>
      <c r="O43" s="164"/>
      <c r="P43" s="329"/>
    </row>
    <row r="44" spans="1:16" s="319" customFormat="1" ht="13.5">
      <c r="A44" s="335"/>
      <c r="B44" s="1204">
        <f t="shared" si="0"/>
        <v>31</v>
      </c>
      <c r="C44" s="873"/>
      <c r="D44" s="1204">
        <f t="shared" si="1"/>
        <v>71</v>
      </c>
      <c r="E44" s="873"/>
      <c r="F44" s="164"/>
      <c r="G44" s="275"/>
      <c r="H44" s="164"/>
      <c r="I44" s="164"/>
      <c r="J44" s="164"/>
      <c r="K44" s="164"/>
      <c r="L44" s="164"/>
      <c r="M44" s="164"/>
      <c r="N44" s="164"/>
      <c r="O44" s="164"/>
      <c r="P44" s="329"/>
    </row>
    <row r="45" spans="1:16" s="319" customFormat="1" ht="13.5">
      <c r="A45" s="335"/>
      <c r="B45" s="1204">
        <f t="shared" si="0"/>
        <v>32</v>
      </c>
      <c r="C45" s="873"/>
      <c r="D45" s="1204">
        <f t="shared" si="1"/>
        <v>72</v>
      </c>
      <c r="E45" s="873"/>
      <c r="F45" s="164"/>
      <c r="G45" s="275"/>
      <c r="H45" s="164"/>
      <c r="I45" s="164"/>
      <c r="J45" s="164"/>
      <c r="K45" s="164"/>
      <c r="L45" s="164"/>
      <c r="M45" s="164"/>
      <c r="N45" s="164"/>
      <c r="O45" s="164"/>
      <c r="P45" s="329"/>
    </row>
    <row r="46" spans="1:16" s="319" customFormat="1" ht="13.5">
      <c r="A46" s="335"/>
      <c r="B46" s="1204">
        <f t="shared" si="0"/>
        <v>33</v>
      </c>
      <c r="C46" s="873"/>
      <c r="D46" s="1204">
        <f t="shared" si="1"/>
        <v>73</v>
      </c>
      <c r="E46" s="873"/>
      <c r="F46" s="164"/>
      <c r="G46" s="275"/>
      <c r="H46" s="164"/>
      <c r="I46" s="164"/>
      <c r="J46" s="164"/>
      <c r="K46" s="164"/>
      <c r="L46" s="164"/>
      <c r="M46" s="164"/>
      <c r="N46" s="164"/>
      <c r="O46" s="164"/>
      <c r="P46" s="329"/>
    </row>
    <row r="47" spans="1:16" s="319" customFormat="1" ht="13.5">
      <c r="A47" s="335"/>
      <c r="B47" s="1204">
        <f t="shared" si="0"/>
        <v>34</v>
      </c>
      <c r="C47" s="873"/>
      <c r="D47" s="1204">
        <f t="shared" si="1"/>
        <v>74</v>
      </c>
      <c r="E47" s="873"/>
      <c r="F47" s="164"/>
      <c r="G47" s="275"/>
      <c r="H47" s="164"/>
      <c r="I47" s="164"/>
      <c r="J47" s="164"/>
      <c r="K47" s="164"/>
      <c r="L47" s="164"/>
      <c r="M47" s="164"/>
      <c r="N47" s="164"/>
      <c r="O47" s="164"/>
      <c r="P47" s="329"/>
    </row>
    <row r="48" spans="1:16" s="319" customFormat="1" ht="13.5">
      <c r="A48" s="335"/>
      <c r="B48" s="1204">
        <f t="shared" si="0"/>
        <v>35</v>
      </c>
      <c r="C48" s="873"/>
      <c r="D48" s="1204">
        <f t="shared" si="1"/>
        <v>75</v>
      </c>
      <c r="E48" s="873"/>
      <c r="F48" s="164"/>
      <c r="G48" s="275"/>
      <c r="H48" s="164"/>
      <c r="I48" s="164"/>
      <c r="J48" s="164"/>
      <c r="K48" s="164"/>
      <c r="L48" s="164"/>
      <c r="M48" s="164"/>
      <c r="N48" s="164"/>
      <c r="O48" s="164"/>
      <c r="P48" s="329"/>
    </row>
    <row r="49" spans="1:16" s="319" customFormat="1" ht="13.5">
      <c r="A49" s="335"/>
      <c r="B49" s="1204">
        <f t="shared" si="0"/>
        <v>36</v>
      </c>
      <c r="C49" s="873"/>
      <c r="D49" s="1204">
        <f t="shared" si="1"/>
        <v>76</v>
      </c>
      <c r="E49" s="873"/>
      <c r="F49" s="164"/>
      <c r="G49" s="275"/>
      <c r="H49" s="164"/>
      <c r="I49" s="164"/>
      <c r="J49" s="164"/>
      <c r="K49" s="164"/>
      <c r="L49" s="164"/>
      <c r="M49" s="164"/>
      <c r="N49" s="164"/>
      <c r="O49" s="164"/>
      <c r="P49" s="329"/>
    </row>
    <row r="50" spans="1:16" s="319" customFormat="1" ht="13.5">
      <c r="A50" s="335"/>
      <c r="B50" s="1204">
        <f t="shared" si="0"/>
        <v>37</v>
      </c>
      <c r="C50" s="873"/>
      <c r="D50" s="1204">
        <f t="shared" si="1"/>
        <v>77</v>
      </c>
      <c r="E50" s="873"/>
      <c r="F50" s="164"/>
      <c r="G50" s="275"/>
      <c r="H50" s="164"/>
      <c r="I50" s="164"/>
      <c r="J50" s="164"/>
      <c r="K50" s="164"/>
      <c r="L50" s="164"/>
      <c r="M50" s="164"/>
      <c r="N50" s="164"/>
      <c r="O50" s="164"/>
      <c r="P50" s="329"/>
    </row>
    <row r="51" spans="1:16" s="319" customFormat="1" ht="13.5">
      <c r="A51" s="335"/>
      <c r="B51" s="1204">
        <f t="shared" si="0"/>
        <v>38</v>
      </c>
      <c r="C51" s="873"/>
      <c r="D51" s="1204">
        <f t="shared" si="1"/>
        <v>78</v>
      </c>
      <c r="E51" s="873"/>
      <c r="F51" s="164"/>
      <c r="G51" s="275"/>
      <c r="H51" s="164"/>
      <c r="I51" s="164"/>
      <c r="J51" s="164"/>
      <c r="K51" s="164"/>
      <c r="L51" s="164"/>
      <c r="M51" s="164"/>
      <c r="N51" s="164"/>
      <c r="O51" s="164"/>
      <c r="P51" s="329"/>
    </row>
    <row r="52" spans="1:16" s="319" customFormat="1" ht="13.5">
      <c r="A52" s="335"/>
      <c r="B52" s="1204">
        <f t="shared" si="0"/>
        <v>39</v>
      </c>
      <c r="C52" s="873"/>
      <c r="D52" s="1204">
        <f t="shared" si="1"/>
        <v>79</v>
      </c>
      <c r="E52" s="873"/>
      <c r="F52" s="164"/>
      <c r="G52" s="275"/>
      <c r="H52" s="164"/>
      <c r="I52" s="164"/>
      <c r="J52" s="164"/>
      <c r="K52" s="164"/>
      <c r="L52" s="164"/>
      <c r="M52" s="164"/>
      <c r="N52" s="164"/>
      <c r="O52" s="164"/>
      <c r="P52" s="329"/>
    </row>
    <row r="53" spans="1:16" s="319" customFormat="1" ht="13.5">
      <c r="A53" s="335"/>
      <c r="B53" s="1204">
        <f t="shared" si="0"/>
        <v>40</v>
      </c>
      <c r="C53" s="873"/>
      <c r="D53" s="1204">
        <f t="shared" si="1"/>
        <v>80</v>
      </c>
      <c r="E53" s="873"/>
      <c r="F53" s="164"/>
      <c r="G53" s="275"/>
      <c r="H53" s="164"/>
      <c r="I53" s="164"/>
      <c r="J53" s="164"/>
      <c r="K53" s="164"/>
      <c r="L53" s="164"/>
      <c r="M53" s="164"/>
      <c r="N53" s="164"/>
      <c r="O53" s="164"/>
      <c r="P53" s="329"/>
    </row>
    <row r="54" spans="1:16" s="319" customFormat="1" ht="6" customHeight="1">
      <c r="A54" s="335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329"/>
    </row>
    <row r="55" spans="1:16" s="319" customFormat="1" ht="13.5">
      <c r="A55" s="326" t="s">
        <v>311</v>
      </c>
      <c r="B55" s="344"/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5"/>
    </row>
    <row r="56" spans="1:16" s="319" customFormat="1" ht="5.25" customHeight="1">
      <c r="A56" s="335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329"/>
    </row>
    <row r="57" spans="1:16" s="319" customFormat="1" ht="12" customHeight="1">
      <c r="A57" s="205"/>
      <c r="B57" s="862" t="s">
        <v>312</v>
      </c>
      <c r="C57" s="275"/>
      <c r="D57" s="164"/>
      <c r="E57" s="275"/>
      <c r="F57" s="870">
        <f>COUNTA(C14:C53)+COUNTA(E14:E53)</f>
        <v>0</v>
      </c>
      <c r="G57" s="863" t="s">
        <v>313</v>
      </c>
      <c r="H57" s="863">
        <v>1.2</v>
      </c>
      <c r="I57" s="863" t="s">
        <v>314</v>
      </c>
      <c r="J57" s="200">
        <f>ROUND(F57*H57,0)</f>
        <v>0</v>
      </c>
      <c r="K57" s="200"/>
      <c r="L57" s="861" t="s">
        <v>315</v>
      </c>
      <c r="M57" s="864"/>
      <c r="N57" s="275" t="s">
        <v>676</v>
      </c>
      <c r="O57" s="164"/>
      <c r="P57" s="329"/>
    </row>
    <row r="58" spans="1:16" s="319" customFormat="1" ht="4.5" customHeight="1">
      <c r="A58" s="865"/>
      <c r="B58" s="862"/>
      <c r="C58" s="164"/>
      <c r="D58" s="164"/>
      <c r="E58" s="164"/>
      <c r="F58" s="871"/>
      <c r="G58" s="861"/>
      <c r="H58" s="861"/>
      <c r="I58" s="864"/>
      <c r="J58" s="871"/>
      <c r="K58" s="872"/>
      <c r="L58" s="861"/>
      <c r="M58" s="861"/>
      <c r="N58" s="164"/>
      <c r="O58" s="164"/>
      <c r="P58" s="329"/>
    </row>
    <row r="59" spans="1:16" s="319" customFormat="1" ht="12" customHeight="1">
      <c r="A59" s="205"/>
      <c r="B59" s="862" t="s">
        <v>316</v>
      </c>
      <c r="C59" s="275"/>
      <c r="D59" s="164"/>
      <c r="E59" s="275"/>
      <c r="F59" s="765"/>
      <c r="G59" s="863" t="s">
        <v>313</v>
      </c>
      <c r="H59" s="863">
        <v>1.2</v>
      </c>
      <c r="I59" s="863" t="s">
        <v>314</v>
      </c>
      <c r="J59" s="200">
        <f>ROUND(F59*H59,0)</f>
        <v>0</v>
      </c>
      <c r="K59" s="200"/>
      <c r="L59" s="861" t="s">
        <v>315</v>
      </c>
      <c r="M59" s="864"/>
      <c r="N59" s="275" t="s">
        <v>676</v>
      </c>
      <c r="O59" s="164"/>
      <c r="P59" s="329"/>
    </row>
    <row r="60" spans="1:16" s="319" customFormat="1" ht="4.5" customHeight="1">
      <c r="A60" s="866"/>
      <c r="B60" s="862"/>
      <c r="C60" s="164"/>
      <c r="D60" s="164"/>
      <c r="E60" s="164"/>
      <c r="F60" s="871"/>
      <c r="G60" s="861"/>
      <c r="H60" s="861"/>
      <c r="I60" s="864"/>
      <c r="J60" s="871"/>
      <c r="K60" s="872"/>
      <c r="L60" s="861"/>
      <c r="M60" s="861"/>
      <c r="N60" s="164"/>
      <c r="O60" s="164"/>
      <c r="P60" s="329"/>
    </row>
    <row r="61" spans="1:16" s="319" customFormat="1" ht="12" customHeight="1">
      <c r="A61" s="205"/>
      <c r="B61" s="862" t="s">
        <v>317</v>
      </c>
      <c r="C61" s="275"/>
      <c r="D61" s="164"/>
      <c r="E61" s="275"/>
      <c r="F61" s="870">
        <f>F57-F59</f>
        <v>0</v>
      </c>
      <c r="G61" s="863" t="s">
        <v>313</v>
      </c>
      <c r="H61" s="863">
        <v>1.2</v>
      </c>
      <c r="I61" s="867"/>
      <c r="J61" s="200">
        <f>J57-J59</f>
        <v>0</v>
      </c>
      <c r="K61" s="200"/>
      <c r="L61" s="861" t="s">
        <v>315</v>
      </c>
      <c r="M61" s="864"/>
      <c r="N61" s="275" t="s">
        <v>676</v>
      </c>
      <c r="O61" s="164"/>
      <c r="P61" s="329"/>
    </row>
    <row r="62" spans="1:16" s="319" customFormat="1" ht="4.5" customHeight="1">
      <c r="A62" s="338"/>
      <c r="B62" s="331"/>
      <c r="C62" s="331"/>
      <c r="D62" s="331"/>
      <c r="E62" s="331"/>
      <c r="F62" s="331"/>
      <c r="G62" s="331"/>
      <c r="H62" s="331"/>
      <c r="I62" s="331"/>
      <c r="J62" s="331"/>
      <c r="K62" s="331"/>
      <c r="L62" s="331"/>
      <c r="M62" s="331"/>
      <c r="N62" s="331"/>
      <c r="O62" s="331"/>
      <c r="P62" s="339"/>
    </row>
    <row r="63" spans="1:16" ht="13.5">
      <c r="A63" s="164" t="str">
        <f>Rev_Date</f>
        <v>REVISED JULY 1, 2010</v>
      </c>
      <c r="D63" s="1158" t="str">
        <f>Exp_Date</f>
        <v>FORM EXPIRES 6-30-12</v>
      </c>
      <c r="E63" s="310"/>
      <c r="F63" s="310"/>
      <c r="G63" s="310"/>
      <c r="H63" s="310"/>
      <c r="I63" s="310"/>
      <c r="P63" s="323" t="s">
        <v>318</v>
      </c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showGridLines="0" showZeros="0" zoomScale="108" zoomScaleNormal="108" workbookViewId="0" topLeftCell="A1">
      <selection activeCell="A9" sqref="A9"/>
    </sheetView>
  </sheetViews>
  <sheetFormatPr defaultColWidth="9.140625" defaultRowHeight="12.75"/>
  <cols>
    <col min="1" max="1" width="24.28125" style="164" customWidth="1"/>
    <col min="2" max="2" width="8.140625" style="164" customWidth="1"/>
    <col min="3" max="4" width="4.7109375" style="164" customWidth="1"/>
    <col min="5" max="5" width="4.57421875" style="164" customWidth="1"/>
    <col min="6" max="6" width="6.7109375" style="164" customWidth="1"/>
    <col min="7" max="7" width="6.421875" style="164" customWidth="1"/>
    <col min="8" max="8" width="7.7109375" style="164" customWidth="1"/>
    <col min="9" max="9" width="5.7109375" style="164" customWidth="1"/>
    <col min="10" max="10" width="6.7109375" style="164" customWidth="1"/>
    <col min="11" max="11" width="6.28125" style="164" customWidth="1"/>
    <col min="12" max="12" width="7.7109375" style="164" customWidth="1"/>
    <col min="13" max="13" width="5.7109375" style="164" customWidth="1"/>
    <col min="14" max="14" width="5.28125" style="164" customWidth="1"/>
    <col min="15" max="16" width="2.7109375" style="164" customWidth="1"/>
    <col min="17" max="20" width="1.7109375" style="164" customWidth="1"/>
    <col min="21" max="16384" width="9.140625" style="164" customWidth="1"/>
  </cols>
  <sheetData>
    <row r="1" spans="1:20" ht="18.75" customHeight="1">
      <c r="A1" s="554" t="s">
        <v>319</v>
      </c>
      <c r="B1" s="346"/>
      <c r="C1" s="346"/>
      <c r="D1" s="346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8"/>
    </row>
    <row r="2" spans="1:20" ht="8.25" customHeight="1">
      <c r="A2" s="327" t="s">
        <v>562</v>
      </c>
      <c r="B2" s="328"/>
      <c r="C2" s="328"/>
      <c r="D2" s="328"/>
      <c r="G2" s="327" t="s">
        <v>71</v>
      </c>
      <c r="J2" s="328"/>
      <c r="K2" s="328"/>
      <c r="L2" s="328"/>
      <c r="M2" s="328"/>
      <c r="N2" s="327" t="s">
        <v>72</v>
      </c>
      <c r="O2" s="328"/>
      <c r="T2" s="329"/>
    </row>
    <row r="3" spans="1:20" ht="13.5">
      <c r="A3" s="335">
        <f>'A01'!$E$4</f>
        <v>0</v>
      </c>
      <c r="B3" s="319"/>
      <c r="C3" s="319"/>
      <c r="D3" s="319"/>
      <c r="G3" s="335">
        <f>'A01'!$E$5</f>
        <v>0</v>
      </c>
      <c r="J3" s="319"/>
      <c r="K3" s="319"/>
      <c r="L3" s="319"/>
      <c r="M3" s="319"/>
      <c r="N3" s="335"/>
      <c r="O3" s="314">
        <f>'A01'!$P$5</f>
        <v>0</v>
      </c>
      <c r="P3" s="314"/>
      <c r="Q3" s="575" t="s">
        <v>7</v>
      </c>
      <c r="R3" s="576">
        <f>'A01'!$R$5</f>
        <v>0</v>
      </c>
      <c r="S3" s="314"/>
      <c r="T3" s="329"/>
    </row>
    <row r="4" spans="1:20" ht="5.25" customHeight="1" thickBot="1">
      <c r="A4" s="150"/>
      <c r="B4" s="409"/>
      <c r="C4" s="409"/>
      <c r="D4" s="409"/>
      <c r="E4" s="409"/>
      <c r="F4" s="409"/>
      <c r="G4" s="150"/>
      <c r="H4" s="409"/>
      <c r="I4" s="409"/>
      <c r="J4" s="409"/>
      <c r="K4" s="409"/>
      <c r="L4" s="409"/>
      <c r="M4" s="409"/>
      <c r="N4" s="150"/>
      <c r="O4" s="409"/>
      <c r="P4" s="409"/>
      <c r="Q4" s="409"/>
      <c r="R4" s="409"/>
      <c r="S4" s="409"/>
      <c r="T4" s="408"/>
    </row>
    <row r="5" spans="1:20" ht="15.75" customHeight="1" thickTop="1">
      <c r="A5" s="335"/>
      <c r="B5" s="319"/>
      <c r="C5" s="319"/>
      <c r="D5" s="319"/>
      <c r="E5" s="319"/>
      <c r="F5" s="446" t="s">
        <v>256</v>
      </c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34"/>
    </row>
    <row r="6" spans="1:20" ht="15.75" customHeight="1">
      <c r="A6" s="338"/>
      <c r="B6" s="331"/>
      <c r="C6" s="331"/>
      <c r="D6" s="331"/>
      <c r="E6" s="331"/>
      <c r="F6" s="577" t="s">
        <v>123</v>
      </c>
      <c r="G6" s="310"/>
      <c r="H6" s="578"/>
      <c r="I6" s="366"/>
      <c r="J6" s="579" t="s">
        <v>122</v>
      </c>
      <c r="K6" s="580"/>
      <c r="L6" s="580"/>
      <c r="M6" s="314"/>
      <c r="N6" s="581" t="s">
        <v>124</v>
      </c>
      <c r="O6" s="314"/>
      <c r="P6" s="314"/>
      <c r="Q6" s="314"/>
      <c r="R6" s="314"/>
      <c r="S6" s="314"/>
      <c r="T6" s="334"/>
    </row>
    <row r="7" spans="1:20" ht="22.5" customHeight="1">
      <c r="A7" s="582" t="s">
        <v>170</v>
      </c>
      <c r="B7" s="584" t="s">
        <v>171</v>
      </c>
      <c r="C7" s="1334" t="s">
        <v>698</v>
      </c>
      <c r="D7" s="1334" t="s">
        <v>698</v>
      </c>
      <c r="E7" s="584" t="s">
        <v>172</v>
      </c>
      <c r="F7" s="585" t="s">
        <v>173</v>
      </c>
      <c r="G7" s="586" t="s">
        <v>174</v>
      </c>
      <c r="H7" s="586" t="s">
        <v>175</v>
      </c>
      <c r="I7" s="587" t="s">
        <v>205</v>
      </c>
      <c r="J7" s="588" t="s">
        <v>206</v>
      </c>
      <c r="K7" s="584" t="s">
        <v>207</v>
      </c>
      <c r="L7" s="582" t="s">
        <v>208</v>
      </c>
      <c r="M7" s="584" t="s">
        <v>209</v>
      </c>
      <c r="N7" s="589" t="s">
        <v>257</v>
      </c>
      <c r="O7" s="583"/>
      <c r="P7" s="582" t="s">
        <v>320</v>
      </c>
      <c r="Q7" s="583"/>
      <c r="R7" s="583"/>
      <c r="S7" s="583"/>
      <c r="T7" s="590"/>
    </row>
    <row r="8" spans="1:20" ht="51" customHeight="1" thickBot="1">
      <c r="A8" s="405" t="s">
        <v>321</v>
      </c>
      <c r="B8" s="358" t="s">
        <v>322</v>
      </c>
      <c r="C8" s="1335" t="s">
        <v>702</v>
      </c>
      <c r="D8" s="1335" t="s">
        <v>701</v>
      </c>
      <c r="E8" s="358" t="s">
        <v>700</v>
      </c>
      <c r="F8" s="363" t="s">
        <v>258</v>
      </c>
      <c r="G8" s="358" t="s">
        <v>259</v>
      </c>
      <c r="H8" s="358" t="s">
        <v>260</v>
      </c>
      <c r="I8" s="369" t="s">
        <v>699</v>
      </c>
      <c r="J8" s="593" t="s">
        <v>258</v>
      </c>
      <c r="K8" s="358" t="s">
        <v>259</v>
      </c>
      <c r="L8" s="358" t="s">
        <v>260</v>
      </c>
      <c r="M8" s="358" t="s">
        <v>699</v>
      </c>
      <c r="N8" s="594" t="s">
        <v>260</v>
      </c>
      <c r="O8" s="376"/>
      <c r="P8" s="595" t="s">
        <v>718</v>
      </c>
      <c r="Q8" s="376"/>
      <c r="R8" s="376"/>
      <c r="S8" s="376"/>
      <c r="T8" s="377"/>
    </row>
    <row r="9" spans="1:21" ht="14.25" customHeight="1" thickTop="1">
      <c r="A9" s="874"/>
      <c r="B9" s="1155"/>
      <c r="C9" s="1336"/>
      <c r="D9" s="1336"/>
      <c r="E9" s="875"/>
      <c r="F9" s="190"/>
      <c r="G9" s="876"/>
      <c r="H9" s="191">
        <f aca="true" t="shared" si="0" ref="H9:H30">F9*G9</f>
        <v>0</v>
      </c>
      <c r="I9" s="877">
        <f>IF(F9&gt;659,G9*E9,0)</f>
        <v>0</v>
      </c>
      <c r="J9" s="193"/>
      <c r="K9" s="876"/>
      <c r="L9" s="191">
        <f aca="true" t="shared" si="1" ref="L9:L30">J9*K9</f>
        <v>0</v>
      </c>
      <c r="M9" s="877">
        <f>IF(J9&gt;659,E9*K9,0)</f>
        <v>0</v>
      </c>
      <c r="N9" s="195">
        <f aca="true" t="shared" si="2" ref="N9:N30">H9+L9</f>
        <v>0</v>
      </c>
      <c r="O9" s="194"/>
      <c r="P9" s="171">
        <f aca="true" t="shared" si="3" ref="P9:P30">I9+M9</f>
        <v>0</v>
      </c>
      <c r="Q9" s="194"/>
      <c r="R9" s="194"/>
      <c r="S9" s="194"/>
      <c r="T9" s="196"/>
      <c r="U9" s="164">
        <f>IF(R9&gt;659,S9*P9,0)</f>
        <v>0</v>
      </c>
    </row>
    <row r="10" spans="1:20" ht="14.25" customHeight="1">
      <c r="A10" s="874"/>
      <c r="B10" s="1155"/>
      <c r="C10" s="1336"/>
      <c r="D10" s="1336"/>
      <c r="E10" s="875"/>
      <c r="F10" s="190"/>
      <c r="G10" s="876"/>
      <c r="H10" s="191">
        <f t="shared" si="0"/>
        <v>0</v>
      </c>
      <c r="I10" s="877">
        <f aca="true" t="shared" si="4" ref="I10:I29">IF(F10&gt;659,G10*E10,0)</f>
        <v>0</v>
      </c>
      <c r="J10" s="193"/>
      <c r="K10" s="876"/>
      <c r="L10" s="191">
        <f t="shared" si="1"/>
        <v>0</v>
      </c>
      <c r="M10" s="191">
        <f aca="true" t="shared" si="5" ref="M10:M29">IF(J10&gt;659,E10*K10,0)</f>
        <v>0</v>
      </c>
      <c r="N10" s="195">
        <f t="shared" si="2"/>
        <v>0</v>
      </c>
      <c r="O10" s="194"/>
      <c r="P10" s="171">
        <f t="shared" si="3"/>
        <v>0</v>
      </c>
      <c r="Q10" s="194"/>
      <c r="R10" s="194"/>
      <c r="S10" s="194"/>
      <c r="T10" s="196"/>
    </row>
    <row r="11" spans="1:20" ht="14.25" customHeight="1">
      <c r="A11" s="874"/>
      <c r="B11" s="1155"/>
      <c r="C11" s="1336"/>
      <c r="D11" s="1336"/>
      <c r="E11" s="875"/>
      <c r="F11" s="190"/>
      <c r="G11" s="876"/>
      <c r="H11" s="191">
        <f t="shared" si="0"/>
        <v>0</v>
      </c>
      <c r="I11" s="877">
        <f t="shared" si="4"/>
        <v>0</v>
      </c>
      <c r="J11" s="193"/>
      <c r="K11" s="876"/>
      <c r="L11" s="191">
        <f t="shared" si="1"/>
        <v>0</v>
      </c>
      <c r="M11" s="191">
        <f t="shared" si="5"/>
        <v>0</v>
      </c>
      <c r="N11" s="195">
        <f t="shared" si="2"/>
        <v>0</v>
      </c>
      <c r="O11" s="194"/>
      <c r="P11" s="171">
        <f t="shared" si="3"/>
        <v>0</v>
      </c>
      <c r="Q11" s="194"/>
      <c r="R11" s="194"/>
      <c r="S11" s="194"/>
      <c r="T11" s="196"/>
    </row>
    <row r="12" spans="1:20" ht="14.25" customHeight="1">
      <c r="A12" s="874"/>
      <c r="B12" s="1155"/>
      <c r="C12" s="1336"/>
      <c r="D12" s="1336"/>
      <c r="E12" s="875"/>
      <c r="F12" s="190"/>
      <c r="G12" s="876"/>
      <c r="H12" s="191">
        <f t="shared" si="0"/>
        <v>0</v>
      </c>
      <c r="I12" s="877">
        <f t="shared" si="4"/>
        <v>0</v>
      </c>
      <c r="J12" s="193"/>
      <c r="K12" s="876"/>
      <c r="L12" s="191">
        <f t="shared" si="1"/>
        <v>0</v>
      </c>
      <c r="M12" s="191">
        <f t="shared" si="5"/>
        <v>0</v>
      </c>
      <c r="N12" s="195">
        <f t="shared" si="2"/>
        <v>0</v>
      </c>
      <c r="O12" s="194"/>
      <c r="P12" s="171">
        <f t="shared" si="3"/>
        <v>0</v>
      </c>
      <c r="Q12" s="194"/>
      <c r="R12" s="194"/>
      <c r="S12" s="194"/>
      <c r="T12" s="196"/>
    </row>
    <row r="13" spans="1:20" ht="14.25" customHeight="1">
      <c r="A13" s="874"/>
      <c r="B13" s="1155"/>
      <c r="C13" s="1336"/>
      <c r="D13" s="1336"/>
      <c r="E13" s="875"/>
      <c r="F13" s="190"/>
      <c r="G13" s="876"/>
      <c r="H13" s="191">
        <f>F13*G13</f>
        <v>0</v>
      </c>
      <c r="I13" s="877">
        <f>IF(F13&gt;659,G13*E13,0)</f>
        <v>0</v>
      </c>
      <c r="J13" s="193"/>
      <c r="K13" s="876"/>
      <c r="L13" s="191">
        <f>J13*K13</f>
        <v>0</v>
      </c>
      <c r="M13" s="191">
        <f>IF(J13&gt;659,E13*K13,0)</f>
        <v>0</v>
      </c>
      <c r="N13" s="195">
        <f>H13+L13</f>
        <v>0</v>
      </c>
      <c r="O13" s="194"/>
      <c r="P13" s="171">
        <f>I13+M13</f>
        <v>0</v>
      </c>
      <c r="Q13" s="194"/>
      <c r="R13" s="194"/>
      <c r="S13" s="194"/>
      <c r="T13" s="196"/>
    </row>
    <row r="14" spans="1:20" ht="14.25" customHeight="1">
      <c r="A14" s="874"/>
      <c r="B14" s="1155"/>
      <c r="C14" s="1336"/>
      <c r="D14" s="1336"/>
      <c r="E14" s="875"/>
      <c r="F14" s="190"/>
      <c r="G14" s="876"/>
      <c r="H14" s="191">
        <f t="shared" si="0"/>
        <v>0</v>
      </c>
      <c r="I14" s="877">
        <f t="shared" si="4"/>
        <v>0</v>
      </c>
      <c r="J14" s="193"/>
      <c r="K14" s="876"/>
      <c r="L14" s="191">
        <f t="shared" si="1"/>
        <v>0</v>
      </c>
      <c r="M14" s="191">
        <f t="shared" si="5"/>
        <v>0</v>
      </c>
      <c r="N14" s="195">
        <f t="shared" si="2"/>
        <v>0</v>
      </c>
      <c r="O14" s="194"/>
      <c r="P14" s="171">
        <f t="shared" si="3"/>
        <v>0</v>
      </c>
      <c r="Q14" s="194"/>
      <c r="R14" s="194"/>
      <c r="S14" s="194"/>
      <c r="T14" s="196"/>
    </row>
    <row r="15" spans="1:20" ht="14.25" customHeight="1">
      <c r="A15" s="874"/>
      <c r="B15" s="1155"/>
      <c r="C15" s="1336"/>
      <c r="D15" s="1336"/>
      <c r="E15" s="875"/>
      <c r="F15" s="190"/>
      <c r="G15" s="876"/>
      <c r="H15" s="191">
        <f t="shared" si="0"/>
        <v>0</v>
      </c>
      <c r="I15" s="877">
        <f t="shared" si="4"/>
        <v>0</v>
      </c>
      <c r="J15" s="193"/>
      <c r="K15" s="876"/>
      <c r="L15" s="191">
        <f t="shared" si="1"/>
        <v>0</v>
      </c>
      <c r="M15" s="191">
        <f t="shared" si="5"/>
        <v>0</v>
      </c>
      <c r="N15" s="195">
        <f t="shared" si="2"/>
        <v>0</v>
      </c>
      <c r="O15" s="194"/>
      <c r="P15" s="171">
        <f t="shared" si="3"/>
        <v>0</v>
      </c>
      <c r="Q15" s="194"/>
      <c r="R15" s="194"/>
      <c r="S15" s="194"/>
      <c r="T15" s="196"/>
    </row>
    <row r="16" spans="1:20" ht="14.25" customHeight="1">
      <c r="A16" s="874"/>
      <c r="B16" s="1155"/>
      <c r="C16" s="1336"/>
      <c r="D16" s="1336"/>
      <c r="E16" s="875"/>
      <c r="F16" s="190"/>
      <c r="G16" s="876"/>
      <c r="H16" s="191"/>
      <c r="I16" s="877"/>
      <c r="J16" s="193"/>
      <c r="K16" s="876"/>
      <c r="L16" s="191"/>
      <c r="M16" s="191"/>
      <c r="N16" s="195"/>
      <c r="O16" s="194"/>
      <c r="P16" s="171"/>
      <c r="Q16" s="194"/>
      <c r="R16" s="194"/>
      <c r="S16" s="194"/>
      <c r="T16" s="196"/>
    </row>
    <row r="17" spans="1:20" ht="14.25" customHeight="1">
      <c r="A17" s="874"/>
      <c r="B17" s="1155"/>
      <c r="C17" s="1336"/>
      <c r="D17" s="1336"/>
      <c r="E17" s="875"/>
      <c r="F17" s="190"/>
      <c r="G17" s="876"/>
      <c r="H17" s="191"/>
      <c r="I17" s="877"/>
      <c r="J17" s="193"/>
      <c r="K17" s="876"/>
      <c r="L17" s="191"/>
      <c r="M17" s="191"/>
      <c r="N17" s="195"/>
      <c r="O17" s="194"/>
      <c r="P17" s="171"/>
      <c r="Q17" s="194"/>
      <c r="R17" s="194"/>
      <c r="S17" s="194"/>
      <c r="T17" s="196"/>
    </row>
    <row r="18" spans="1:20" ht="14.25" customHeight="1">
      <c r="A18" s="874"/>
      <c r="B18" s="1155"/>
      <c r="C18" s="1336"/>
      <c r="D18" s="1336"/>
      <c r="E18" s="875"/>
      <c r="F18" s="190"/>
      <c r="G18" s="876"/>
      <c r="H18" s="191"/>
      <c r="I18" s="877"/>
      <c r="J18" s="193"/>
      <c r="K18" s="876"/>
      <c r="L18" s="191"/>
      <c r="M18" s="191"/>
      <c r="N18" s="195"/>
      <c r="O18" s="194"/>
      <c r="P18" s="171"/>
      <c r="Q18" s="194"/>
      <c r="R18" s="194"/>
      <c r="S18" s="194"/>
      <c r="T18" s="196"/>
    </row>
    <row r="19" spans="1:20" ht="14.25" customHeight="1">
      <c r="A19" s="874"/>
      <c r="B19" s="1155"/>
      <c r="C19" s="1336"/>
      <c r="D19" s="1336"/>
      <c r="E19" s="875"/>
      <c r="F19" s="190"/>
      <c r="G19" s="876"/>
      <c r="H19" s="191"/>
      <c r="I19" s="877"/>
      <c r="J19" s="193"/>
      <c r="K19" s="876"/>
      <c r="L19" s="191"/>
      <c r="M19" s="191"/>
      <c r="N19" s="195"/>
      <c r="O19" s="194"/>
      <c r="P19" s="171"/>
      <c r="Q19" s="194"/>
      <c r="R19" s="194"/>
      <c r="S19" s="194"/>
      <c r="T19" s="196"/>
    </row>
    <row r="20" spans="1:20" ht="14.25" customHeight="1">
      <c r="A20" s="874"/>
      <c r="B20" s="1155"/>
      <c r="C20" s="1336"/>
      <c r="D20" s="1336"/>
      <c r="E20" s="875"/>
      <c r="F20" s="190"/>
      <c r="G20" s="876"/>
      <c r="H20" s="191">
        <f t="shared" si="0"/>
        <v>0</v>
      </c>
      <c r="I20" s="877">
        <f t="shared" si="4"/>
        <v>0</v>
      </c>
      <c r="J20" s="193"/>
      <c r="K20" s="876"/>
      <c r="L20" s="191">
        <f t="shared" si="1"/>
        <v>0</v>
      </c>
      <c r="M20" s="191">
        <f t="shared" si="5"/>
        <v>0</v>
      </c>
      <c r="N20" s="195">
        <f t="shared" si="2"/>
        <v>0</v>
      </c>
      <c r="O20" s="194"/>
      <c r="P20" s="171">
        <f t="shared" si="3"/>
        <v>0</v>
      </c>
      <c r="Q20" s="194"/>
      <c r="R20" s="194"/>
      <c r="S20" s="194"/>
      <c r="T20" s="196"/>
    </row>
    <row r="21" spans="1:20" ht="14.25" customHeight="1">
      <c r="A21" s="874"/>
      <c r="B21" s="1155"/>
      <c r="C21" s="1336"/>
      <c r="D21" s="1336"/>
      <c r="E21" s="875"/>
      <c r="F21" s="190"/>
      <c r="G21" s="876"/>
      <c r="H21" s="191">
        <f t="shared" si="0"/>
        <v>0</v>
      </c>
      <c r="I21" s="877">
        <f t="shared" si="4"/>
        <v>0</v>
      </c>
      <c r="J21" s="193"/>
      <c r="K21" s="876"/>
      <c r="L21" s="191">
        <f t="shared" si="1"/>
        <v>0</v>
      </c>
      <c r="M21" s="191">
        <f t="shared" si="5"/>
        <v>0</v>
      </c>
      <c r="N21" s="195">
        <f t="shared" si="2"/>
        <v>0</v>
      </c>
      <c r="O21" s="194"/>
      <c r="P21" s="171">
        <f t="shared" si="3"/>
        <v>0</v>
      </c>
      <c r="Q21" s="194"/>
      <c r="R21" s="194"/>
      <c r="S21" s="194"/>
      <c r="T21" s="196"/>
    </row>
    <row r="22" spans="1:20" ht="14.25" customHeight="1">
      <c r="A22" s="874"/>
      <c r="B22" s="1155"/>
      <c r="C22" s="1336"/>
      <c r="D22" s="1336"/>
      <c r="E22" s="875"/>
      <c r="F22" s="190"/>
      <c r="G22" s="876"/>
      <c r="H22" s="191">
        <f t="shared" si="0"/>
        <v>0</v>
      </c>
      <c r="I22" s="877">
        <f t="shared" si="4"/>
        <v>0</v>
      </c>
      <c r="J22" s="193"/>
      <c r="K22" s="876"/>
      <c r="L22" s="191">
        <f t="shared" si="1"/>
        <v>0</v>
      </c>
      <c r="M22" s="191">
        <f t="shared" si="5"/>
        <v>0</v>
      </c>
      <c r="N22" s="195">
        <f t="shared" si="2"/>
        <v>0</v>
      </c>
      <c r="O22" s="194"/>
      <c r="P22" s="171">
        <f t="shared" si="3"/>
        <v>0</v>
      </c>
      <c r="Q22" s="194"/>
      <c r="R22" s="194"/>
      <c r="S22" s="194"/>
      <c r="T22" s="196"/>
    </row>
    <row r="23" spans="1:20" ht="14.25" customHeight="1">
      <c r="A23" s="874"/>
      <c r="B23" s="1155"/>
      <c r="C23" s="1336"/>
      <c r="D23" s="1336"/>
      <c r="E23" s="875"/>
      <c r="F23" s="190"/>
      <c r="G23" s="876"/>
      <c r="H23" s="191">
        <f t="shared" si="0"/>
        <v>0</v>
      </c>
      <c r="I23" s="877">
        <f t="shared" si="4"/>
        <v>0</v>
      </c>
      <c r="J23" s="193"/>
      <c r="K23" s="876"/>
      <c r="L23" s="191">
        <f t="shared" si="1"/>
        <v>0</v>
      </c>
      <c r="M23" s="191">
        <f t="shared" si="5"/>
        <v>0</v>
      </c>
      <c r="N23" s="195">
        <f t="shared" si="2"/>
        <v>0</v>
      </c>
      <c r="O23" s="194"/>
      <c r="P23" s="171">
        <f t="shared" si="3"/>
        <v>0</v>
      </c>
      <c r="Q23" s="194"/>
      <c r="R23" s="194"/>
      <c r="S23" s="194"/>
      <c r="T23" s="196"/>
    </row>
    <row r="24" spans="1:20" ht="14.25" customHeight="1">
      <c r="A24" s="874"/>
      <c r="B24" s="1155"/>
      <c r="C24" s="1336"/>
      <c r="D24" s="1336"/>
      <c r="E24" s="875"/>
      <c r="F24" s="190"/>
      <c r="G24" s="876"/>
      <c r="H24" s="191">
        <f t="shared" si="0"/>
        <v>0</v>
      </c>
      <c r="I24" s="877">
        <f t="shared" si="4"/>
        <v>0</v>
      </c>
      <c r="J24" s="193"/>
      <c r="K24" s="876"/>
      <c r="L24" s="191">
        <f t="shared" si="1"/>
        <v>0</v>
      </c>
      <c r="M24" s="191">
        <f t="shared" si="5"/>
        <v>0</v>
      </c>
      <c r="N24" s="195">
        <f t="shared" si="2"/>
        <v>0</v>
      </c>
      <c r="O24" s="194"/>
      <c r="P24" s="171">
        <f t="shared" si="3"/>
        <v>0</v>
      </c>
      <c r="Q24" s="194"/>
      <c r="R24" s="194"/>
      <c r="S24" s="194"/>
      <c r="T24" s="196"/>
    </row>
    <row r="25" spans="1:20" ht="14.25" customHeight="1">
      <c r="A25" s="874"/>
      <c r="B25" s="1155"/>
      <c r="C25" s="1336"/>
      <c r="D25" s="1336"/>
      <c r="E25" s="875"/>
      <c r="F25" s="190"/>
      <c r="G25" s="876"/>
      <c r="H25" s="191">
        <f t="shared" si="0"/>
        <v>0</v>
      </c>
      <c r="I25" s="877">
        <f t="shared" si="4"/>
        <v>0</v>
      </c>
      <c r="J25" s="193"/>
      <c r="K25" s="876"/>
      <c r="L25" s="191">
        <f t="shared" si="1"/>
        <v>0</v>
      </c>
      <c r="M25" s="191">
        <f t="shared" si="5"/>
        <v>0</v>
      </c>
      <c r="N25" s="195">
        <f t="shared" si="2"/>
        <v>0</v>
      </c>
      <c r="O25" s="194"/>
      <c r="P25" s="171">
        <f t="shared" si="3"/>
        <v>0</v>
      </c>
      <c r="Q25" s="194"/>
      <c r="R25" s="194"/>
      <c r="S25" s="194"/>
      <c r="T25" s="196"/>
    </row>
    <row r="26" spans="1:20" ht="14.25" customHeight="1">
      <c r="A26" s="874"/>
      <c r="B26" s="1155"/>
      <c r="C26" s="1336"/>
      <c r="D26" s="1336"/>
      <c r="E26" s="875"/>
      <c r="F26" s="190"/>
      <c r="G26" s="876"/>
      <c r="H26" s="191">
        <f t="shared" si="0"/>
        <v>0</v>
      </c>
      <c r="I26" s="877">
        <f t="shared" si="4"/>
        <v>0</v>
      </c>
      <c r="J26" s="193"/>
      <c r="K26" s="876"/>
      <c r="L26" s="191">
        <f t="shared" si="1"/>
        <v>0</v>
      </c>
      <c r="M26" s="191">
        <f t="shared" si="5"/>
        <v>0</v>
      </c>
      <c r="N26" s="195">
        <f t="shared" si="2"/>
        <v>0</v>
      </c>
      <c r="O26" s="194"/>
      <c r="P26" s="171">
        <f t="shared" si="3"/>
        <v>0</v>
      </c>
      <c r="Q26" s="194"/>
      <c r="R26" s="194"/>
      <c r="S26" s="194"/>
      <c r="T26" s="196"/>
    </row>
    <row r="27" spans="1:20" ht="14.25" customHeight="1">
      <c r="A27" s="874"/>
      <c r="B27" s="1155"/>
      <c r="C27" s="1336"/>
      <c r="D27" s="1336"/>
      <c r="E27" s="875"/>
      <c r="F27" s="190"/>
      <c r="G27" s="876"/>
      <c r="H27" s="191">
        <f t="shared" si="0"/>
        <v>0</v>
      </c>
      <c r="I27" s="877">
        <f t="shared" si="4"/>
        <v>0</v>
      </c>
      <c r="J27" s="193"/>
      <c r="K27" s="876"/>
      <c r="L27" s="191">
        <f t="shared" si="1"/>
        <v>0</v>
      </c>
      <c r="M27" s="191">
        <f t="shared" si="5"/>
        <v>0</v>
      </c>
      <c r="N27" s="195">
        <f t="shared" si="2"/>
        <v>0</v>
      </c>
      <c r="O27" s="194"/>
      <c r="P27" s="171">
        <f t="shared" si="3"/>
        <v>0</v>
      </c>
      <c r="Q27" s="194"/>
      <c r="R27" s="194"/>
      <c r="S27" s="194"/>
      <c r="T27" s="196"/>
    </row>
    <row r="28" spans="1:20" ht="14.25" customHeight="1">
      <c r="A28" s="874"/>
      <c r="B28" s="1155"/>
      <c r="C28" s="1336"/>
      <c r="D28" s="1336"/>
      <c r="E28" s="875"/>
      <c r="F28" s="190"/>
      <c r="G28" s="876"/>
      <c r="H28" s="191">
        <f t="shared" si="0"/>
        <v>0</v>
      </c>
      <c r="I28" s="877">
        <f t="shared" si="4"/>
        <v>0</v>
      </c>
      <c r="J28" s="193"/>
      <c r="K28" s="876"/>
      <c r="L28" s="191">
        <f t="shared" si="1"/>
        <v>0</v>
      </c>
      <c r="M28" s="191">
        <f t="shared" si="5"/>
        <v>0</v>
      </c>
      <c r="N28" s="195">
        <f t="shared" si="2"/>
        <v>0</v>
      </c>
      <c r="O28" s="194"/>
      <c r="P28" s="171">
        <f t="shared" si="3"/>
        <v>0</v>
      </c>
      <c r="Q28" s="194"/>
      <c r="R28" s="194"/>
      <c r="S28" s="194"/>
      <c r="T28" s="196"/>
    </row>
    <row r="29" spans="1:20" ht="14.25" customHeight="1">
      <c r="A29" s="874"/>
      <c r="B29" s="1155"/>
      <c r="C29" s="1336"/>
      <c r="D29" s="1336"/>
      <c r="E29" s="875"/>
      <c r="F29" s="190"/>
      <c r="G29" s="876"/>
      <c r="H29" s="191">
        <f>F29*G29</f>
        <v>0</v>
      </c>
      <c r="I29" s="877">
        <f t="shared" si="4"/>
        <v>0</v>
      </c>
      <c r="J29" s="193"/>
      <c r="K29" s="876"/>
      <c r="L29" s="191">
        <f>J29*K29</f>
        <v>0</v>
      </c>
      <c r="M29" s="191">
        <f t="shared" si="5"/>
        <v>0</v>
      </c>
      <c r="N29" s="195">
        <f>H29+L29</f>
        <v>0</v>
      </c>
      <c r="O29" s="194"/>
      <c r="P29" s="171">
        <f>I29+M29</f>
        <v>0</v>
      </c>
      <c r="Q29" s="194"/>
      <c r="R29" s="194"/>
      <c r="S29" s="194"/>
      <c r="T29" s="196"/>
    </row>
    <row r="30" spans="1:20" ht="14.25" customHeight="1">
      <c r="A30" s="874"/>
      <c r="B30" s="1155"/>
      <c r="C30" s="1336"/>
      <c r="D30" s="1336"/>
      <c r="E30" s="875"/>
      <c r="F30" s="190"/>
      <c r="G30" s="876"/>
      <c r="H30" s="191">
        <f t="shared" si="0"/>
        <v>0</v>
      </c>
      <c r="I30" s="877">
        <f aca="true" t="shared" si="6" ref="I30:I45">IF(F30&gt;659,G30*E30,0)</f>
        <v>0</v>
      </c>
      <c r="J30" s="193"/>
      <c r="K30" s="876"/>
      <c r="L30" s="191">
        <f t="shared" si="1"/>
        <v>0</v>
      </c>
      <c r="M30" s="191">
        <f aca="true" t="shared" si="7" ref="M30:M45">IF(J30&gt;659,E30*K30,0)</f>
        <v>0</v>
      </c>
      <c r="N30" s="195">
        <f t="shared" si="2"/>
        <v>0</v>
      </c>
      <c r="O30" s="194"/>
      <c r="P30" s="171">
        <f t="shared" si="3"/>
        <v>0</v>
      </c>
      <c r="Q30" s="194"/>
      <c r="R30" s="194"/>
      <c r="S30" s="194"/>
      <c r="T30" s="196"/>
    </row>
    <row r="31" spans="1:20" ht="14.25" customHeight="1">
      <c r="A31" s="874"/>
      <c r="B31" s="1155"/>
      <c r="C31" s="1336"/>
      <c r="D31" s="1336"/>
      <c r="E31" s="875"/>
      <c r="F31" s="190"/>
      <c r="G31" s="876"/>
      <c r="H31" s="191">
        <f aca="true" t="shared" si="8" ref="H31:H44">F31*G31</f>
        <v>0</v>
      </c>
      <c r="I31" s="877">
        <f t="shared" si="6"/>
        <v>0</v>
      </c>
      <c r="J31" s="193"/>
      <c r="K31" s="876"/>
      <c r="L31" s="191">
        <f aca="true" t="shared" si="9" ref="L31:L44">J31*K31</f>
        <v>0</v>
      </c>
      <c r="M31" s="191">
        <f t="shared" si="7"/>
        <v>0</v>
      </c>
      <c r="N31" s="195">
        <f aca="true" t="shared" si="10" ref="N31:N44">H31+L31</f>
        <v>0</v>
      </c>
      <c r="O31" s="194"/>
      <c r="P31" s="171">
        <f aca="true" t="shared" si="11" ref="P31:P44">I31+M31</f>
        <v>0</v>
      </c>
      <c r="Q31" s="194"/>
      <c r="R31" s="194"/>
      <c r="S31" s="194"/>
      <c r="T31" s="196"/>
    </row>
    <row r="32" spans="1:20" ht="14.25" customHeight="1">
      <c r="A32" s="874"/>
      <c r="B32" s="1155"/>
      <c r="C32" s="1336"/>
      <c r="D32" s="1336"/>
      <c r="E32" s="875"/>
      <c r="F32" s="190"/>
      <c r="G32" s="876"/>
      <c r="H32" s="191">
        <f t="shared" si="8"/>
        <v>0</v>
      </c>
      <c r="I32" s="877">
        <f t="shared" si="6"/>
        <v>0</v>
      </c>
      <c r="J32" s="193"/>
      <c r="K32" s="876"/>
      <c r="L32" s="191">
        <f t="shared" si="9"/>
        <v>0</v>
      </c>
      <c r="M32" s="191">
        <f t="shared" si="7"/>
        <v>0</v>
      </c>
      <c r="N32" s="195">
        <f t="shared" si="10"/>
        <v>0</v>
      </c>
      <c r="O32" s="194"/>
      <c r="P32" s="171">
        <f t="shared" si="11"/>
        <v>0</v>
      </c>
      <c r="Q32" s="194"/>
      <c r="R32" s="194"/>
      <c r="S32" s="194"/>
      <c r="T32" s="196"/>
    </row>
    <row r="33" spans="1:20" ht="14.25" customHeight="1">
      <c r="A33" s="874"/>
      <c r="B33" s="1155"/>
      <c r="C33" s="1336"/>
      <c r="D33" s="1336"/>
      <c r="E33" s="875"/>
      <c r="F33" s="190"/>
      <c r="G33" s="876"/>
      <c r="H33" s="191">
        <f t="shared" si="8"/>
        <v>0</v>
      </c>
      <c r="I33" s="877">
        <f t="shared" si="6"/>
        <v>0</v>
      </c>
      <c r="J33" s="193"/>
      <c r="K33" s="876"/>
      <c r="L33" s="191">
        <f t="shared" si="9"/>
        <v>0</v>
      </c>
      <c r="M33" s="191">
        <f t="shared" si="7"/>
        <v>0</v>
      </c>
      <c r="N33" s="195">
        <f t="shared" si="10"/>
        <v>0</v>
      </c>
      <c r="O33" s="194"/>
      <c r="P33" s="171">
        <f t="shared" si="11"/>
        <v>0</v>
      </c>
      <c r="Q33" s="194"/>
      <c r="R33" s="194"/>
      <c r="S33" s="194"/>
      <c r="T33" s="196"/>
    </row>
    <row r="34" spans="1:20" ht="14.25" customHeight="1">
      <c r="A34" s="874"/>
      <c r="B34" s="1155"/>
      <c r="C34" s="1336"/>
      <c r="D34" s="1336"/>
      <c r="E34" s="875"/>
      <c r="F34" s="190"/>
      <c r="G34" s="876"/>
      <c r="H34" s="191">
        <f t="shared" si="8"/>
        <v>0</v>
      </c>
      <c r="I34" s="877">
        <f t="shared" si="6"/>
        <v>0</v>
      </c>
      <c r="J34" s="193"/>
      <c r="K34" s="876"/>
      <c r="L34" s="191">
        <f t="shared" si="9"/>
        <v>0</v>
      </c>
      <c r="M34" s="191">
        <f t="shared" si="7"/>
        <v>0</v>
      </c>
      <c r="N34" s="195">
        <f t="shared" si="10"/>
        <v>0</v>
      </c>
      <c r="O34" s="194"/>
      <c r="P34" s="171">
        <f t="shared" si="11"/>
        <v>0</v>
      </c>
      <c r="Q34" s="194"/>
      <c r="R34" s="194"/>
      <c r="S34" s="194"/>
      <c r="T34" s="196"/>
    </row>
    <row r="35" spans="1:20" ht="14.25" customHeight="1">
      <c r="A35" s="874"/>
      <c r="B35" s="1155"/>
      <c r="C35" s="1336"/>
      <c r="D35" s="1336"/>
      <c r="E35" s="875"/>
      <c r="F35" s="190"/>
      <c r="G35" s="876"/>
      <c r="H35" s="191">
        <f t="shared" si="8"/>
        <v>0</v>
      </c>
      <c r="I35" s="877">
        <f t="shared" si="6"/>
        <v>0</v>
      </c>
      <c r="J35" s="193"/>
      <c r="K35" s="876"/>
      <c r="L35" s="191">
        <f t="shared" si="9"/>
        <v>0</v>
      </c>
      <c r="M35" s="191">
        <f t="shared" si="7"/>
        <v>0</v>
      </c>
      <c r="N35" s="195">
        <f t="shared" si="10"/>
        <v>0</v>
      </c>
      <c r="O35" s="194"/>
      <c r="P35" s="171">
        <f t="shared" si="11"/>
        <v>0</v>
      </c>
      <c r="Q35" s="194"/>
      <c r="R35" s="194"/>
      <c r="S35" s="194"/>
      <c r="T35" s="196"/>
    </row>
    <row r="36" spans="1:20" ht="14.25" customHeight="1">
      <c r="A36" s="874"/>
      <c r="B36" s="1155"/>
      <c r="C36" s="1336"/>
      <c r="D36" s="1336"/>
      <c r="E36" s="875"/>
      <c r="F36" s="190"/>
      <c r="G36" s="876"/>
      <c r="H36" s="191">
        <f t="shared" si="8"/>
        <v>0</v>
      </c>
      <c r="I36" s="877">
        <f t="shared" si="6"/>
        <v>0</v>
      </c>
      <c r="J36" s="193"/>
      <c r="K36" s="876"/>
      <c r="L36" s="191">
        <f t="shared" si="9"/>
        <v>0</v>
      </c>
      <c r="M36" s="191">
        <f t="shared" si="7"/>
        <v>0</v>
      </c>
      <c r="N36" s="195">
        <f t="shared" si="10"/>
        <v>0</v>
      </c>
      <c r="O36" s="194"/>
      <c r="P36" s="171">
        <f t="shared" si="11"/>
        <v>0</v>
      </c>
      <c r="Q36" s="194"/>
      <c r="R36" s="194"/>
      <c r="S36" s="194"/>
      <c r="T36" s="196"/>
    </row>
    <row r="37" spans="1:20" ht="14.25" customHeight="1">
      <c r="A37" s="874"/>
      <c r="B37" s="1155"/>
      <c r="C37" s="1336"/>
      <c r="D37" s="1336"/>
      <c r="E37" s="875"/>
      <c r="F37" s="190"/>
      <c r="G37" s="876"/>
      <c r="H37" s="191">
        <f t="shared" si="8"/>
        <v>0</v>
      </c>
      <c r="I37" s="877">
        <f t="shared" si="6"/>
        <v>0</v>
      </c>
      <c r="J37" s="193"/>
      <c r="K37" s="876"/>
      <c r="L37" s="191">
        <f t="shared" si="9"/>
        <v>0</v>
      </c>
      <c r="M37" s="191">
        <f t="shared" si="7"/>
        <v>0</v>
      </c>
      <c r="N37" s="195">
        <f t="shared" si="10"/>
        <v>0</v>
      </c>
      <c r="O37" s="194"/>
      <c r="P37" s="171">
        <f t="shared" si="11"/>
        <v>0</v>
      </c>
      <c r="Q37" s="194"/>
      <c r="R37" s="194"/>
      <c r="S37" s="194"/>
      <c r="T37" s="196"/>
    </row>
    <row r="38" spans="1:20" ht="14.25" customHeight="1">
      <c r="A38" s="874"/>
      <c r="B38" s="1155"/>
      <c r="C38" s="1336"/>
      <c r="D38" s="1336"/>
      <c r="E38" s="875"/>
      <c r="F38" s="190"/>
      <c r="G38" s="876"/>
      <c r="H38" s="191">
        <f t="shared" si="8"/>
        <v>0</v>
      </c>
      <c r="I38" s="877">
        <f t="shared" si="6"/>
        <v>0</v>
      </c>
      <c r="J38" s="193"/>
      <c r="K38" s="876"/>
      <c r="L38" s="191">
        <f t="shared" si="9"/>
        <v>0</v>
      </c>
      <c r="M38" s="191">
        <f t="shared" si="7"/>
        <v>0</v>
      </c>
      <c r="N38" s="195">
        <f t="shared" si="10"/>
        <v>0</v>
      </c>
      <c r="O38" s="194"/>
      <c r="P38" s="171">
        <f t="shared" si="11"/>
        <v>0</v>
      </c>
      <c r="Q38" s="194"/>
      <c r="R38" s="194"/>
      <c r="S38" s="194"/>
      <c r="T38" s="196"/>
    </row>
    <row r="39" spans="1:20" ht="14.25" customHeight="1">
      <c r="A39" s="874"/>
      <c r="B39" s="1155"/>
      <c r="C39" s="1336"/>
      <c r="D39" s="1336"/>
      <c r="E39" s="875"/>
      <c r="F39" s="190"/>
      <c r="G39" s="876"/>
      <c r="H39" s="191">
        <f t="shared" si="8"/>
        <v>0</v>
      </c>
      <c r="I39" s="877">
        <f t="shared" si="6"/>
        <v>0</v>
      </c>
      <c r="J39" s="193"/>
      <c r="K39" s="876"/>
      <c r="L39" s="191">
        <f t="shared" si="9"/>
        <v>0</v>
      </c>
      <c r="M39" s="191">
        <f t="shared" si="7"/>
        <v>0</v>
      </c>
      <c r="N39" s="195">
        <f t="shared" si="10"/>
        <v>0</v>
      </c>
      <c r="O39" s="194"/>
      <c r="P39" s="171">
        <f t="shared" si="11"/>
        <v>0</v>
      </c>
      <c r="Q39" s="194"/>
      <c r="R39" s="194"/>
      <c r="S39" s="194"/>
      <c r="T39" s="196"/>
    </row>
    <row r="40" spans="1:20" ht="14.25" customHeight="1">
      <c r="A40" s="874"/>
      <c r="B40" s="1155"/>
      <c r="C40" s="1336"/>
      <c r="D40" s="1336"/>
      <c r="E40" s="875"/>
      <c r="F40" s="190"/>
      <c r="G40" s="876"/>
      <c r="H40" s="191">
        <f t="shared" si="8"/>
        <v>0</v>
      </c>
      <c r="I40" s="877">
        <f t="shared" si="6"/>
        <v>0</v>
      </c>
      <c r="J40" s="193"/>
      <c r="K40" s="876"/>
      <c r="L40" s="191">
        <f t="shared" si="9"/>
        <v>0</v>
      </c>
      <c r="M40" s="191">
        <f t="shared" si="7"/>
        <v>0</v>
      </c>
      <c r="N40" s="195">
        <f t="shared" si="10"/>
        <v>0</v>
      </c>
      <c r="O40" s="194"/>
      <c r="P40" s="171">
        <f t="shared" si="11"/>
        <v>0</v>
      </c>
      <c r="Q40" s="194"/>
      <c r="R40" s="194"/>
      <c r="S40" s="194"/>
      <c r="T40" s="196"/>
    </row>
    <row r="41" spans="1:20" ht="14.25" customHeight="1">
      <c r="A41" s="874"/>
      <c r="B41" s="1155"/>
      <c r="C41" s="1336"/>
      <c r="D41" s="1336"/>
      <c r="E41" s="875"/>
      <c r="F41" s="190"/>
      <c r="G41" s="876"/>
      <c r="H41" s="191">
        <f t="shared" si="8"/>
        <v>0</v>
      </c>
      <c r="I41" s="877">
        <f t="shared" si="6"/>
        <v>0</v>
      </c>
      <c r="J41" s="193"/>
      <c r="K41" s="876"/>
      <c r="L41" s="191">
        <f t="shared" si="9"/>
        <v>0</v>
      </c>
      <c r="M41" s="191">
        <f t="shared" si="7"/>
        <v>0</v>
      </c>
      <c r="N41" s="195">
        <f t="shared" si="10"/>
        <v>0</v>
      </c>
      <c r="O41" s="194"/>
      <c r="P41" s="171">
        <f t="shared" si="11"/>
        <v>0</v>
      </c>
      <c r="Q41" s="194"/>
      <c r="R41" s="194"/>
      <c r="S41" s="194"/>
      <c r="T41" s="196"/>
    </row>
    <row r="42" spans="1:20" ht="14.25" customHeight="1">
      <c r="A42" s="874"/>
      <c r="B42" s="1155"/>
      <c r="C42" s="1336"/>
      <c r="D42" s="1336"/>
      <c r="E42" s="875"/>
      <c r="F42" s="190"/>
      <c r="G42" s="876"/>
      <c r="H42" s="191">
        <f t="shared" si="8"/>
        <v>0</v>
      </c>
      <c r="I42" s="877">
        <f t="shared" si="6"/>
        <v>0</v>
      </c>
      <c r="J42" s="193"/>
      <c r="K42" s="876"/>
      <c r="L42" s="191">
        <f t="shared" si="9"/>
        <v>0</v>
      </c>
      <c r="M42" s="191">
        <f t="shared" si="7"/>
        <v>0</v>
      </c>
      <c r="N42" s="195">
        <f t="shared" si="10"/>
        <v>0</v>
      </c>
      <c r="O42" s="194"/>
      <c r="P42" s="171">
        <f t="shared" si="11"/>
        <v>0</v>
      </c>
      <c r="Q42" s="194"/>
      <c r="R42" s="194"/>
      <c r="S42" s="194"/>
      <c r="T42" s="196"/>
    </row>
    <row r="43" spans="1:20" ht="14.25" customHeight="1">
      <c r="A43" s="874"/>
      <c r="B43" s="1155"/>
      <c r="C43" s="1336"/>
      <c r="D43" s="1336"/>
      <c r="E43" s="875"/>
      <c r="F43" s="190"/>
      <c r="G43" s="876"/>
      <c r="H43" s="191">
        <f t="shared" si="8"/>
        <v>0</v>
      </c>
      <c r="I43" s="877">
        <f t="shared" si="6"/>
        <v>0</v>
      </c>
      <c r="J43" s="193"/>
      <c r="K43" s="876"/>
      <c r="L43" s="191">
        <f t="shared" si="9"/>
        <v>0</v>
      </c>
      <c r="M43" s="191">
        <f t="shared" si="7"/>
        <v>0</v>
      </c>
      <c r="N43" s="195">
        <f t="shared" si="10"/>
        <v>0</v>
      </c>
      <c r="O43" s="194"/>
      <c r="P43" s="171">
        <f t="shared" si="11"/>
        <v>0</v>
      </c>
      <c r="Q43" s="194"/>
      <c r="R43" s="194"/>
      <c r="S43" s="194"/>
      <c r="T43" s="196"/>
    </row>
    <row r="44" spans="1:20" ht="14.25" customHeight="1">
      <c r="A44" s="874"/>
      <c r="B44" s="1155"/>
      <c r="C44" s="1336"/>
      <c r="D44" s="1336"/>
      <c r="E44" s="875"/>
      <c r="F44" s="190"/>
      <c r="G44" s="876"/>
      <c r="H44" s="191">
        <f t="shared" si="8"/>
        <v>0</v>
      </c>
      <c r="I44" s="877">
        <f t="shared" si="6"/>
        <v>0</v>
      </c>
      <c r="J44" s="193"/>
      <c r="K44" s="876"/>
      <c r="L44" s="191">
        <f t="shared" si="9"/>
        <v>0</v>
      </c>
      <c r="M44" s="191">
        <f t="shared" si="7"/>
        <v>0</v>
      </c>
      <c r="N44" s="195">
        <f t="shared" si="10"/>
        <v>0</v>
      </c>
      <c r="O44" s="194"/>
      <c r="P44" s="171">
        <f t="shared" si="11"/>
        <v>0</v>
      </c>
      <c r="Q44" s="194"/>
      <c r="R44" s="194"/>
      <c r="S44" s="194"/>
      <c r="T44" s="196"/>
    </row>
    <row r="45" spans="1:20" ht="14.25" customHeight="1">
      <c r="A45" s="874"/>
      <c r="B45" s="1155"/>
      <c r="C45" s="1336"/>
      <c r="D45" s="1336"/>
      <c r="E45" s="875"/>
      <c r="F45" s="190"/>
      <c r="G45" s="876"/>
      <c r="H45" s="191">
        <f aca="true" t="shared" si="12" ref="H45:H51">F45*G45</f>
        <v>0</v>
      </c>
      <c r="I45" s="877">
        <f t="shared" si="6"/>
        <v>0</v>
      </c>
      <c r="J45" s="193"/>
      <c r="K45" s="876"/>
      <c r="L45" s="191">
        <f aca="true" t="shared" si="13" ref="L45:L51">J45*K45</f>
        <v>0</v>
      </c>
      <c r="M45" s="191">
        <f t="shared" si="7"/>
        <v>0</v>
      </c>
      <c r="N45" s="195">
        <f aca="true" t="shared" si="14" ref="N45:N51">H45+L45</f>
        <v>0</v>
      </c>
      <c r="O45" s="194"/>
      <c r="P45" s="171">
        <f aca="true" t="shared" si="15" ref="P45:P51">I45+M45</f>
        <v>0</v>
      </c>
      <c r="Q45" s="194"/>
      <c r="R45" s="194"/>
      <c r="S45" s="194"/>
      <c r="T45" s="196"/>
    </row>
    <row r="46" spans="1:20" ht="14.25" customHeight="1">
      <c r="A46" s="874"/>
      <c r="B46" s="1155"/>
      <c r="C46" s="1336"/>
      <c r="D46" s="1336"/>
      <c r="E46" s="875"/>
      <c r="F46" s="190"/>
      <c r="G46" s="876"/>
      <c r="H46" s="191">
        <f t="shared" si="12"/>
        <v>0</v>
      </c>
      <c r="I46" s="877">
        <f aca="true" t="shared" si="16" ref="I46:I51">IF(F46&gt;659,G46*E46,0)</f>
        <v>0</v>
      </c>
      <c r="J46" s="193"/>
      <c r="K46" s="876"/>
      <c r="L46" s="191">
        <f t="shared" si="13"/>
        <v>0</v>
      </c>
      <c r="M46" s="191">
        <f aca="true" t="shared" si="17" ref="M46:M51">IF(J46&gt;659,E46*K46,0)</f>
        <v>0</v>
      </c>
      <c r="N46" s="195">
        <f t="shared" si="14"/>
        <v>0</v>
      </c>
      <c r="O46" s="194"/>
      <c r="P46" s="171">
        <f t="shared" si="15"/>
        <v>0</v>
      </c>
      <c r="Q46" s="194"/>
      <c r="R46" s="194"/>
      <c r="S46" s="194"/>
      <c r="T46" s="196"/>
    </row>
    <row r="47" spans="1:20" ht="14.25" customHeight="1">
      <c r="A47" s="874"/>
      <c r="B47" s="1155"/>
      <c r="C47" s="1336"/>
      <c r="D47" s="1336"/>
      <c r="E47" s="875"/>
      <c r="F47" s="190"/>
      <c r="G47" s="876"/>
      <c r="H47" s="191">
        <f t="shared" si="12"/>
        <v>0</v>
      </c>
      <c r="I47" s="877">
        <f t="shared" si="16"/>
        <v>0</v>
      </c>
      <c r="J47" s="193"/>
      <c r="K47" s="876"/>
      <c r="L47" s="191">
        <f t="shared" si="13"/>
        <v>0</v>
      </c>
      <c r="M47" s="191">
        <f t="shared" si="17"/>
        <v>0</v>
      </c>
      <c r="N47" s="195">
        <f t="shared" si="14"/>
        <v>0</v>
      </c>
      <c r="O47" s="194"/>
      <c r="P47" s="171">
        <f t="shared" si="15"/>
        <v>0</v>
      </c>
      <c r="Q47" s="194"/>
      <c r="R47" s="194"/>
      <c r="S47" s="194"/>
      <c r="T47" s="196"/>
    </row>
    <row r="48" spans="1:20" ht="14.25" customHeight="1">
      <c r="A48" s="874"/>
      <c r="B48" s="1155"/>
      <c r="C48" s="1336"/>
      <c r="D48" s="1336"/>
      <c r="E48" s="875"/>
      <c r="F48" s="190"/>
      <c r="G48" s="876"/>
      <c r="H48" s="191">
        <f t="shared" si="12"/>
        <v>0</v>
      </c>
      <c r="I48" s="877">
        <f t="shared" si="16"/>
        <v>0</v>
      </c>
      <c r="J48" s="193"/>
      <c r="K48" s="876"/>
      <c r="L48" s="191">
        <f t="shared" si="13"/>
        <v>0</v>
      </c>
      <c r="M48" s="191">
        <f t="shared" si="17"/>
        <v>0</v>
      </c>
      <c r="N48" s="195">
        <f t="shared" si="14"/>
        <v>0</v>
      </c>
      <c r="O48" s="194"/>
      <c r="P48" s="171">
        <f t="shared" si="15"/>
        <v>0</v>
      </c>
      <c r="Q48" s="194"/>
      <c r="R48" s="194"/>
      <c r="S48" s="194"/>
      <c r="T48" s="196"/>
    </row>
    <row r="49" spans="1:20" ht="14.25" customHeight="1">
      <c r="A49" s="874"/>
      <c r="B49" s="1155"/>
      <c r="C49" s="1336"/>
      <c r="D49" s="1336"/>
      <c r="E49" s="875"/>
      <c r="F49" s="190"/>
      <c r="G49" s="876"/>
      <c r="H49" s="191">
        <f t="shared" si="12"/>
        <v>0</v>
      </c>
      <c r="I49" s="877">
        <f t="shared" si="16"/>
        <v>0</v>
      </c>
      <c r="J49" s="193"/>
      <c r="K49" s="876"/>
      <c r="L49" s="191">
        <f t="shared" si="13"/>
        <v>0</v>
      </c>
      <c r="M49" s="191">
        <f t="shared" si="17"/>
        <v>0</v>
      </c>
      <c r="N49" s="195">
        <f t="shared" si="14"/>
        <v>0</v>
      </c>
      <c r="O49" s="194"/>
      <c r="P49" s="171">
        <f t="shared" si="15"/>
        <v>0</v>
      </c>
      <c r="Q49" s="194"/>
      <c r="R49" s="194"/>
      <c r="S49" s="194"/>
      <c r="T49" s="196"/>
    </row>
    <row r="50" spans="1:20" ht="14.25" customHeight="1">
      <c r="A50" s="874"/>
      <c r="B50" s="1155"/>
      <c r="C50" s="1336"/>
      <c r="D50" s="1336"/>
      <c r="E50" s="875"/>
      <c r="F50" s="190"/>
      <c r="G50" s="876"/>
      <c r="H50" s="191">
        <f t="shared" si="12"/>
        <v>0</v>
      </c>
      <c r="I50" s="877">
        <f t="shared" si="16"/>
        <v>0</v>
      </c>
      <c r="J50" s="193"/>
      <c r="K50" s="876"/>
      <c r="L50" s="191">
        <f t="shared" si="13"/>
        <v>0</v>
      </c>
      <c r="M50" s="191">
        <f t="shared" si="17"/>
        <v>0</v>
      </c>
      <c r="N50" s="195">
        <f t="shared" si="14"/>
        <v>0</v>
      </c>
      <c r="O50" s="194"/>
      <c r="P50" s="171">
        <f t="shared" si="15"/>
        <v>0</v>
      </c>
      <c r="Q50" s="194"/>
      <c r="R50" s="194"/>
      <c r="S50" s="194"/>
      <c r="T50" s="196"/>
    </row>
    <row r="51" spans="1:20" ht="14.25" customHeight="1">
      <c r="A51" s="878"/>
      <c r="B51" s="1156"/>
      <c r="C51" s="1337"/>
      <c r="D51" s="1337"/>
      <c r="E51" s="776"/>
      <c r="F51" s="188"/>
      <c r="G51" s="879"/>
      <c r="H51" s="139">
        <f t="shared" si="12"/>
        <v>0</v>
      </c>
      <c r="I51" s="811">
        <f t="shared" si="16"/>
        <v>0</v>
      </c>
      <c r="J51" s="188"/>
      <c r="K51" s="879"/>
      <c r="L51" s="139">
        <f t="shared" si="13"/>
        <v>0</v>
      </c>
      <c r="M51" s="139">
        <f t="shared" si="17"/>
        <v>0</v>
      </c>
      <c r="N51" s="163">
        <f t="shared" si="14"/>
        <v>0</v>
      </c>
      <c r="O51" s="177"/>
      <c r="P51" s="169">
        <f t="shared" si="15"/>
        <v>0</v>
      </c>
      <c r="Q51" s="177"/>
      <c r="R51" s="177"/>
      <c r="S51" s="177"/>
      <c r="T51" s="176"/>
    </row>
    <row r="52" spans="1:21" ht="15" customHeight="1" thickBot="1">
      <c r="A52" s="150" t="s">
        <v>189</v>
      </c>
      <c r="B52" s="304" t="s">
        <v>218</v>
      </c>
      <c r="C52" s="304"/>
      <c r="D52" s="304"/>
      <c r="E52" s="304" t="s">
        <v>192</v>
      </c>
      <c r="F52" s="688" t="s">
        <v>218</v>
      </c>
      <c r="G52" s="304" t="s">
        <v>218</v>
      </c>
      <c r="H52" s="138">
        <f>SUM(H9:H51)</f>
        <v>0</v>
      </c>
      <c r="I52" s="138">
        <f>SUM(I9:I51)</f>
        <v>0</v>
      </c>
      <c r="J52" s="688" t="s">
        <v>218</v>
      </c>
      <c r="K52" s="304" t="s">
        <v>218</v>
      </c>
      <c r="L52" s="138">
        <f>SUM(L9:L51)</f>
        <v>0</v>
      </c>
      <c r="M52" s="138">
        <f>SUM(M9:M51)</f>
        <v>0</v>
      </c>
      <c r="N52" s="140">
        <f>SUM(N9:N51)</f>
        <v>0</v>
      </c>
      <c r="O52" s="218"/>
      <c r="P52" s="170">
        <f>SUM(P9:P51)</f>
        <v>0</v>
      </c>
      <c r="Q52" s="218"/>
      <c r="R52" s="218"/>
      <c r="S52" s="218"/>
      <c r="T52" s="221"/>
      <c r="U52" s="871"/>
    </row>
    <row r="53" spans="1:20" ht="16.5" customHeight="1" thickTop="1">
      <c r="A53" s="164" t="str">
        <f>Rev_Date</f>
        <v>REVISED JULY 1, 2010</v>
      </c>
      <c r="F53" s="310" t="str">
        <f>Exp_Date</f>
        <v>FORM EXPIRES 6-30-12</v>
      </c>
      <c r="G53" s="310"/>
      <c r="H53" s="310"/>
      <c r="I53" s="310"/>
      <c r="J53" s="310"/>
      <c r="K53" s="310"/>
      <c r="L53" s="310"/>
      <c r="M53" s="310"/>
      <c r="T53" s="323" t="s">
        <v>323</v>
      </c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showZeros="0" zoomScale="108" zoomScaleNormal="108" workbookViewId="0" topLeftCell="A1">
      <selection activeCell="C16" sqref="C16"/>
    </sheetView>
  </sheetViews>
  <sheetFormatPr defaultColWidth="9.140625" defaultRowHeight="12.75"/>
  <cols>
    <col min="1" max="1" width="24.421875" style="164" customWidth="1"/>
    <col min="2" max="2" width="4.7109375" style="321" customWidth="1"/>
    <col min="3" max="3" width="6.7109375" style="164" customWidth="1"/>
    <col min="4" max="4" width="6.28125" style="164" customWidth="1"/>
    <col min="5" max="5" width="7.7109375" style="164" customWidth="1"/>
    <col min="6" max="6" width="1.7109375" style="164" customWidth="1"/>
    <col min="7" max="7" width="4.7109375" style="164" customWidth="1"/>
    <col min="8" max="8" width="6.7109375" style="164" customWidth="1"/>
    <col min="9" max="9" width="6.28125" style="164" customWidth="1"/>
    <col min="10" max="10" width="7.7109375" style="164" customWidth="1"/>
    <col min="11" max="11" width="1.7109375" style="164" customWidth="1"/>
    <col min="12" max="12" width="4.7109375" style="164" customWidth="1"/>
    <col min="13" max="13" width="5.28125" style="164" customWidth="1"/>
    <col min="14" max="14" width="3.7109375" style="164" customWidth="1"/>
    <col min="15" max="19" width="1.7109375" style="164" customWidth="1"/>
    <col min="20" max="20" width="4.7109375" style="164" customWidth="1"/>
    <col min="21" max="16384" width="9.140625" style="164" customWidth="1"/>
  </cols>
  <sheetData>
    <row r="1" spans="1:19" ht="18" customHeight="1">
      <c r="A1" s="554" t="s">
        <v>324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5"/>
    </row>
    <row r="2" spans="1:19" ht="8.25" customHeight="1">
      <c r="A2" s="327" t="s">
        <v>562</v>
      </c>
      <c r="D2" s="327" t="s">
        <v>71</v>
      </c>
      <c r="H2" s="328"/>
      <c r="I2" s="328"/>
      <c r="J2" s="328"/>
      <c r="K2" s="328"/>
      <c r="L2" s="328"/>
      <c r="M2" s="327" t="s">
        <v>72</v>
      </c>
      <c r="N2" s="328"/>
      <c r="S2" s="329"/>
    </row>
    <row r="3" spans="1:19" s="350" customFormat="1" ht="12.75">
      <c r="A3" s="349">
        <f>'A01'!$E$4</f>
        <v>0</v>
      </c>
      <c r="B3" s="895"/>
      <c r="D3" s="349">
        <f>'A01'!$E$5</f>
        <v>0</v>
      </c>
      <c r="H3" s="351"/>
      <c r="I3" s="351"/>
      <c r="J3" s="351"/>
      <c r="K3" s="351"/>
      <c r="L3" s="351"/>
      <c r="M3" s="349"/>
      <c r="N3" s="509">
        <f>'A01'!$P$5</f>
        <v>0</v>
      </c>
      <c r="O3" s="509"/>
      <c r="P3" s="353" t="s">
        <v>7</v>
      </c>
      <c r="Q3" s="597">
        <f>'A01'!$R$5</f>
        <v>0</v>
      </c>
      <c r="R3" s="509"/>
      <c r="S3" s="356"/>
    </row>
    <row r="4" spans="1:19" ht="5.25" customHeight="1" thickBot="1">
      <c r="A4" s="150"/>
      <c r="B4" s="648"/>
      <c r="C4" s="409"/>
      <c r="D4" s="150"/>
      <c r="E4" s="409"/>
      <c r="F4" s="409"/>
      <c r="G4" s="409"/>
      <c r="H4" s="409"/>
      <c r="I4" s="409"/>
      <c r="J4" s="409"/>
      <c r="K4" s="409"/>
      <c r="L4" s="409"/>
      <c r="M4" s="150"/>
      <c r="N4" s="409"/>
      <c r="O4" s="409"/>
      <c r="P4" s="409"/>
      <c r="Q4" s="409"/>
      <c r="R4" s="409"/>
      <c r="S4" s="408"/>
    </row>
    <row r="5" spans="1:19" ht="15" customHeight="1" thickTop="1">
      <c r="A5" s="335"/>
      <c r="B5" s="441"/>
      <c r="C5" s="446" t="s">
        <v>256</v>
      </c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34"/>
    </row>
    <row r="6" spans="1:19" ht="12.75" customHeight="1">
      <c r="A6" s="338"/>
      <c r="B6" s="406"/>
      <c r="C6" s="577" t="s">
        <v>123</v>
      </c>
      <c r="D6" s="310"/>
      <c r="E6" s="578"/>
      <c r="F6" s="578"/>
      <c r="G6" s="366"/>
      <c r="H6" s="579" t="s">
        <v>122</v>
      </c>
      <c r="I6" s="580"/>
      <c r="J6" s="580"/>
      <c r="K6" s="580"/>
      <c r="L6" s="314"/>
      <c r="M6" s="581" t="s">
        <v>124</v>
      </c>
      <c r="N6" s="314"/>
      <c r="O6" s="314"/>
      <c r="P6" s="314"/>
      <c r="Q6" s="314"/>
      <c r="R6" s="314"/>
      <c r="S6" s="334"/>
    </row>
    <row r="7" spans="1:19" ht="12" customHeight="1">
      <c r="A7" s="582" t="s">
        <v>170</v>
      </c>
      <c r="B7" s="584" t="s">
        <v>171</v>
      </c>
      <c r="C7" s="585" t="s">
        <v>172</v>
      </c>
      <c r="D7" s="586" t="s">
        <v>173</v>
      </c>
      <c r="E7" s="586" t="s">
        <v>174</v>
      </c>
      <c r="F7" s="909" t="s">
        <v>175</v>
      </c>
      <c r="G7" s="908"/>
      <c r="H7" s="588" t="s">
        <v>205</v>
      </c>
      <c r="I7" s="584" t="s">
        <v>206</v>
      </c>
      <c r="J7" s="582" t="s">
        <v>207</v>
      </c>
      <c r="K7" s="582" t="s">
        <v>208</v>
      </c>
      <c r="L7" s="583"/>
      <c r="M7" s="589" t="s">
        <v>209</v>
      </c>
      <c r="N7" s="583"/>
      <c r="O7" s="582" t="s">
        <v>257</v>
      </c>
      <c r="P7" s="583"/>
      <c r="Q7" s="583"/>
      <c r="R7" s="583"/>
      <c r="S7" s="590"/>
    </row>
    <row r="8" spans="1:19" ht="33.75" customHeight="1" thickBot="1">
      <c r="A8" s="405" t="s">
        <v>176</v>
      </c>
      <c r="B8" s="358" t="s">
        <v>677</v>
      </c>
      <c r="C8" s="363" t="s">
        <v>258</v>
      </c>
      <c r="D8" s="358" t="s">
        <v>259</v>
      </c>
      <c r="E8" s="358" t="s">
        <v>260</v>
      </c>
      <c r="F8" s="910" t="s">
        <v>675</v>
      </c>
      <c r="G8" s="911"/>
      <c r="H8" s="593" t="s">
        <v>258</v>
      </c>
      <c r="I8" s="358" t="s">
        <v>259</v>
      </c>
      <c r="J8" s="358" t="s">
        <v>260</v>
      </c>
      <c r="K8" s="595" t="s">
        <v>674</v>
      </c>
      <c r="L8" s="881"/>
      <c r="M8" s="594" t="s">
        <v>260</v>
      </c>
      <c r="N8" s="376"/>
      <c r="O8" s="595" t="s">
        <v>720</v>
      </c>
      <c r="P8" s="376"/>
      <c r="Q8" s="376"/>
      <c r="R8" s="376"/>
      <c r="S8" s="377"/>
    </row>
    <row r="9" spans="1:19" ht="13.5" customHeight="1" thickTop="1">
      <c r="A9" s="330" t="s">
        <v>325</v>
      </c>
      <c r="B9" s="291" t="s">
        <v>192</v>
      </c>
      <c r="C9" s="294" t="s">
        <v>263</v>
      </c>
      <c r="D9" s="290" t="s">
        <v>263</v>
      </c>
      <c r="E9" s="291" t="s">
        <v>263</v>
      </c>
      <c r="F9" s="438" t="s">
        <v>218</v>
      </c>
      <c r="G9" s="882"/>
      <c r="H9" s="339" t="s">
        <v>263</v>
      </c>
      <c r="I9" s="339" t="s">
        <v>263</v>
      </c>
      <c r="J9" s="602" t="s">
        <v>263</v>
      </c>
      <c r="K9" s="426" t="s">
        <v>218</v>
      </c>
      <c r="L9" s="428"/>
      <c r="M9" s="654" t="s">
        <v>179</v>
      </c>
      <c r="N9" s="334"/>
      <c r="O9" s="314" t="s">
        <v>179</v>
      </c>
      <c r="P9" s="314"/>
      <c r="Q9" s="426"/>
      <c r="R9" s="314"/>
      <c r="S9" s="334"/>
    </row>
    <row r="10" spans="1:19" ht="15" customHeight="1">
      <c r="A10" s="338" t="s">
        <v>326</v>
      </c>
      <c r="B10" s="291" t="s">
        <v>192</v>
      </c>
      <c r="C10" s="294" t="s">
        <v>263</v>
      </c>
      <c r="D10" s="289" t="s">
        <v>263</v>
      </c>
      <c r="E10" s="1130">
        <f>'A12'!I57</f>
        <v>0</v>
      </c>
      <c r="F10" s="169">
        <f>'A12'!$J$57</f>
        <v>0</v>
      </c>
      <c r="G10" s="175"/>
      <c r="H10" s="406" t="s">
        <v>263</v>
      </c>
      <c r="I10" s="291" t="s">
        <v>263</v>
      </c>
      <c r="J10" s="1130">
        <f>'A12'!M57</f>
        <v>0</v>
      </c>
      <c r="K10" s="169">
        <f>'A12'!$N$57</f>
        <v>0</v>
      </c>
      <c r="L10" s="177"/>
      <c r="M10" s="173">
        <f>'A12'!$O$57</f>
        <v>0</v>
      </c>
      <c r="N10" s="200"/>
      <c r="O10" s="187">
        <f>'A12'!$Q$57</f>
        <v>0</v>
      </c>
      <c r="P10" s="200"/>
      <c r="Q10" s="200"/>
      <c r="R10" s="200"/>
      <c r="S10" s="736"/>
    </row>
    <row r="11" spans="1:19" ht="12.75" customHeight="1">
      <c r="A11" s="335" t="s">
        <v>327</v>
      </c>
      <c r="B11" s="622">
        <v>-25</v>
      </c>
      <c r="C11" s="883" t="s">
        <v>263</v>
      </c>
      <c r="D11" s="273">
        <f>SUM('A11'!F10:F12)</f>
        <v>0</v>
      </c>
      <c r="E11" s="622" t="s">
        <v>263</v>
      </c>
      <c r="F11" s="228"/>
      <c r="G11" s="229">
        <f>D11*B11</f>
        <v>0</v>
      </c>
      <c r="H11" s="441" t="s">
        <v>263</v>
      </c>
      <c r="I11" s="273">
        <f>SUM('A11'!J10:J12)</f>
        <v>0</v>
      </c>
      <c r="J11" s="622" t="s">
        <v>263</v>
      </c>
      <c r="K11" s="228">
        <f>I11*B11</f>
        <v>0</v>
      </c>
      <c r="L11" s="1219"/>
      <c r="M11" s="912" t="s">
        <v>328</v>
      </c>
      <c r="N11" s="311"/>
      <c r="O11" s="913" t="s">
        <v>329</v>
      </c>
      <c r="P11" s="208">
        <f>G11+K11</f>
        <v>0</v>
      </c>
      <c r="Q11" s="198"/>
      <c r="R11" s="198"/>
      <c r="S11" s="1220"/>
    </row>
    <row r="12" spans="1:19" ht="10.5" customHeight="1">
      <c r="A12" s="338" t="s">
        <v>330</v>
      </c>
      <c r="B12" s="291"/>
      <c r="C12" s="288" t="s">
        <v>263</v>
      </c>
      <c r="D12" s="1217"/>
      <c r="E12" s="291" t="s">
        <v>263</v>
      </c>
      <c r="F12" s="737"/>
      <c r="G12" s="1215"/>
      <c r="H12" s="292" t="s">
        <v>263</v>
      </c>
      <c r="I12" s="1218"/>
      <c r="J12" s="293" t="s">
        <v>263</v>
      </c>
      <c r="K12" s="737"/>
      <c r="L12" s="791"/>
      <c r="M12" s="654" t="s">
        <v>328</v>
      </c>
      <c r="N12" s="314"/>
      <c r="O12" s="187" t="s">
        <v>329</v>
      </c>
      <c r="P12" s="200"/>
      <c r="Q12" s="200"/>
      <c r="R12" s="200"/>
      <c r="S12" s="736"/>
    </row>
    <row r="13" spans="1:19" ht="15" customHeight="1">
      <c r="A13" s="338" t="s">
        <v>331</v>
      </c>
      <c r="B13" s="291" t="s">
        <v>192</v>
      </c>
      <c r="C13" s="288" t="s">
        <v>263</v>
      </c>
      <c r="D13" s="290" t="s">
        <v>263</v>
      </c>
      <c r="E13" s="291" t="s">
        <v>263</v>
      </c>
      <c r="F13" s="169">
        <f>F10+G11</f>
        <v>0</v>
      </c>
      <c r="G13" s="175"/>
      <c r="H13" s="292" t="s">
        <v>263</v>
      </c>
      <c r="I13" s="293" t="s">
        <v>263</v>
      </c>
      <c r="J13" s="293" t="s">
        <v>263</v>
      </c>
      <c r="K13" s="169">
        <f>K10+K11</f>
        <v>0</v>
      </c>
      <c r="L13" s="177"/>
      <c r="M13" s="654" t="s">
        <v>328</v>
      </c>
      <c r="N13" s="314"/>
      <c r="O13" s="169">
        <f>F13+K13</f>
        <v>0</v>
      </c>
      <c r="P13" s="177"/>
      <c r="Q13" s="177"/>
      <c r="R13" s="177"/>
      <c r="S13" s="176"/>
    </row>
    <row r="14" spans="1:19" ht="15" customHeight="1">
      <c r="A14" s="338" t="s">
        <v>332</v>
      </c>
      <c r="B14" s="291" t="s">
        <v>192</v>
      </c>
      <c r="C14" s="288" t="s">
        <v>263</v>
      </c>
      <c r="D14" s="290" t="s">
        <v>263</v>
      </c>
      <c r="E14" s="291" t="s">
        <v>263</v>
      </c>
      <c r="F14" s="174">
        <f>'A10'!$N$26</f>
        <v>0</v>
      </c>
      <c r="G14" s="1216"/>
      <c r="H14" s="292" t="s">
        <v>263</v>
      </c>
      <c r="I14" s="293" t="s">
        <v>263</v>
      </c>
      <c r="J14" s="293" t="s">
        <v>263</v>
      </c>
      <c r="K14" s="174">
        <f>'A10'!$N$26</f>
        <v>0</v>
      </c>
      <c r="L14" s="177"/>
      <c r="M14" s="654" t="s">
        <v>328</v>
      </c>
      <c r="N14" s="314"/>
      <c r="O14" s="174">
        <f>'A10'!$N$26</f>
        <v>0</v>
      </c>
      <c r="P14" s="1221"/>
      <c r="Q14" s="1221"/>
      <c r="R14" s="1221"/>
      <c r="S14" s="1222"/>
    </row>
    <row r="15" spans="1:19" ht="15" customHeight="1">
      <c r="A15" s="338" t="s">
        <v>333</v>
      </c>
      <c r="B15" s="291" t="s">
        <v>192</v>
      </c>
      <c r="C15" s="288" t="s">
        <v>263</v>
      </c>
      <c r="D15" s="290" t="s">
        <v>263</v>
      </c>
      <c r="E15" s="291" t="s">
        <v>263</v>
      </c>
      <c r="F15" s="169">
        <f>ROUND(IF(ISERROR(O15-K15),0,O15-K15),0)</f>
        <v>0</v>
      </c>
      <c r="G15" s="175"/>
      <c r="H15" s="292" t="s">
        <v>263</v>
      </c>
      <c r="I15" s="293" t="s">
        <v>263</v>
      </c>
      <c r="J15" s="293" t="s">
        <v>263</v>
      </c>
      <c r="K15" s="169">
        <f>ROUND(IF(ISERROR(K13*K14),0,K13*K14),0)</f>
        <v>0</v>
      </c>
      <c r="L15" s="177"/>
      <c r="M15" s="654" t="s">
        <v>328</v>
      </c>
      <c r="N15" s="314"/>
      <c r="O15" s="169">
        <f>ROUND(O13*O14,0)</f>
        <v>0</v>
      </c>
      <c r="P15" s="177"/>
      <c r="Q15" s="177"/>
      <c r="R15" s="177"/>
      <c r="S15" s="176"/>
    </row>
    <row r="16" spans="1:19" ht="15" customHeight="1">
      <c r="A16" s="338" t="s">
        <v>444</v>
      </c>
      <c r="B16" s="291">
        <v>25</v>
      </c>
      <c r="C16" s="188"/>
      <c r="D16" s="234"/>
      <c r="E16" s="139">
        <f aca="true" t="shared" si="0" ref="E16:E24">C16*D16</f>
        <v>0</v>
      </c>
      <c r="F16" s="169">
        <f>IF(C16&gt;=660,B16*D16,0)</f>
        <v>0</v>
      </c>
      <c r="G16" s="175"/>
      <c r="H16" s="189"/>
      <c r="I16" s="234"/>
      <c r="J16" s="139">
        <f aca="true" t="shared" si="1" ref="J16:J24">H16*I16</f>
        <v>0</v>
      </c>
      <c r="K16" s="169">
        <f>IF(H16&gt;=660,B16*I16,0)</f>
        <v>0</v>
      </c>
      <c r="L16" s="177"/>
      <c r="M16" s="163">
        <f aca="true" t="shared" si="2" ref="M16:M25">E16+J16</f>
        <v>0</v>
      </c>
      <c r="N16" s="177"/>
      <c r="O16" s="169">
        <f aca="true" t="shared" si="3" ref="O16:O24">F16+K16</f>
        <v>0</v>
      </c>
      <c r="P16" s="177"/>
      <c r="Q16" s="177"/>
      <c r="R16" s="177"/>
      <c r="S16" s="609"/>
    </row>
    <row r="17" spans="1:19" ht="15" customHeight="1">
      <c r="A17" s="1286" t="s">
        <v>569</v>
      </c>
      <c r="B17" s="291">
        <v>25</v>
      </c>
      <c r="C17" s="188"/>
      <c r="D17" s="234"/>
      <c r="E17" s="139">
        <f t="shared" si="0"/>
        <v>0</v>
      </c>
      <c r="F17" s="169">
        <f aca="true" t="shared" si="4" ref="F17:F24">IF(C17&gt;=660,B17*D17,0)</f>
        <v>0</v>
      </c>
      <c r="G17" s="175"/>
      <c r="H17" s="189"/>
      <c r="I17" s="234"/>
      <c r="J17" s="139">
        <f t="shared" si="1"/>
        <v>0</v>
      </c>
      <c r="K17" s="169">
        <f aca="true" t="shared" si="5" ref="K17:K24">IF(H17&gt;=660,B17*I17,0)</f>
        <v>0</v>
      </c>
      <c r="L17" s="177"/>
      <c r="M17" s="163">
        <f t="shared" si="2"/>
        <v>0</v>
      </c>
      <c r="N17" s="177"/>
      <c r="O17" s="169">
        <f t="shared" si="3"/>
        <v>0</v>
      </c>
      <c r="P17" s="177"/>
      <c r="Q17" s="177"/>
      <c r="R17" s="177"/>
      <c r="S17" s="609"/>
    </row>
    <row r="18" spans="1:19" ht="15" customHeight="1">
      <c r="A18" s="338" t="s">
        <v>334</v>
      </c>
      <c r="B18" s="291">
        <v>25</v>
      </c>
      <c r="C18" s="188"/>
      <c r="D18" s="234"/>
      <c r="E18" s="139">
        <f t="shared" si="0"/>
        <v>0</v>
      </c>
      <c r="F18" s="169">
        <f t="shared" si="4"/>
        <v>0</v>
      </c>
      <c r="G18" s="175"/>
      <c r="H18" s="189"/>
      <c r="I18" s="234"/>
      <c r="J18" s="139">
        <f t="shared" si="1"/>
        <v>0</v>
      </c>
      <c r="K18" s="169">
        <f t="shared" si="5"/>
        <v>0</v>
      </c>
      <c r="L18" s="177"/>
      <c r="M18" s="163">
        <f t="shared" si="2"/>
        <v>0</v>
      </c>
      <c r="N18" s="177"/>
      <c r="O18" s="169">
        <f t="shared" si="3"/>
        <v>0</v>
      </c>
      <c r="P18" s="177"/>
      <c r="Q18" s="177"/>
      <c r="R18" s="177"/>
      <c r="S18" s="609"/>
    </row>
    <row r="19" spans="1:19" ht="15" customHeight="1">
      <c r="A19" s="338" t="s">
        <v>334</v>
      </c>
      <c r="B19" s="291">
        <v>25</v>
      </c>
      <c r="C19" s="188"/>
      <c r="D19" s="234"/>
      <c r="E19" s="139">
        <f>C19*D19</f>
        <v>0</v>
      </c>
      <c r="F19" s="169">
        <f>IF(C19&gt;=660,B19*D19,0)</f>
        <v>0</v>
      </c>
      <c r="G19" s="175"/>
      <c r="H19" s="189"/>
      <c r="I19" s="234"/>
      <c r="J19" s="139">
        <f>H19*I19</f>
        <v>0</v>
      </c>
      <c r="K19" s="169">
        <f>IF(H19&gt;=660,B19*I19,0)</f>
        <v>0</v>
      </c>
      <c r="L19" s="177"/>
      <c r="M19" s="163">
        <f>E19+J19</f>
        <v>0</v>
      </c>
      <c r="N19" s="176"/>
      <c r="O19" s="169">
        <f>F19+K19</f>
        <v>0</v>
      </c>
      <c r="P19" s="177"/>
      <c r="Q19" s="177"/>
      <c r="R19" s="177"/>
      <c r="S19" s="609"/>
    </row>
    <row r="20" spans="1:19" ht="15" customHeight="1">
      <c r="A20" s="338" t="s">
        <v>334</v>
      </c>
      <c r="B20" s="291">
        <v>25</v>
      </c>
      <c r="C20" s="188"/>
      <c r="D20" s="234"/>
      <c r="E20" s="139">
        <f t="shared" si="0"/>
        <v>0</v>
      </c>
      <c r="F20" s="169">
        <f t="shared" si="4"/>
        <v>0</v>
      </c>
      <c r="G20" s="175"/>
      <c r="H20" s="189"/>
      <c r="I20" s="234"/>
      <c r="J20" s="139">
        <f t="shared" si="1"/>
        <v>0</v>
      </c>
      <c r="K20" s="169">
        <f t="shared" si="5"/>
        <v>0</v>
      </c>
      <c r="L20" s="177"/>
      <c r="M20" s="163">
        <f t="shared" si="2"/>
        <v>0</v>
      </c>
      <c r="N20" s="176"/>
      <c r="O20" s="169">
        <f t="shared" si="3"/>
        <v>0</v>
      </c>
      <c r="P20" s="177"/>
      <c r="Q20" s="177"/>
      <c r="R20" s="177"/>
      <c r="S20" s="609"/>
    </row>
    <row r="21" spans="1:19" ht="15" customHeight="1">
      <c r="A21" s="338" t="s">
        <v>334</v>
      </c>
      <c r="B21" s="291">
        <v>25</v>
      </c>
      <c r="C21" s="188"/>
      <c r="D21" s="234"/>
      <c r="E21" s="139">
        <f t="shared" si="0"/>
        <v>0</v>
      </c>
      <c r="F21" s="169">
        <f t="shared" si="4"/>
        <v>0</v>
      </c>
      <c r="G21" s="175"/>
      <c r="H21" s="189"/>
      <c r="I21" s="234"/>
      <c r="J21" s="139">
        <f t="shared" si="1"/>
        <v>0</v>
      </c>
      <c r="K21" s="169">
        <f t="shared" si="5"/>
        <v>0</v>
      </c>
      <c r="L21" s="177"/>
      <c r="M21" s="163">
        <f t="shared" si="2"/>
        <v>0</v>
      </c>
      <c r="N21" s="176"/>
      <c r="O21" s="169">
        <f t="shared" si="3"/>
        <v>0</v>
      </c>
      <c r="P21" s="177"/>
      <c r="Q21" s="177"/>
      <c r="R21" s="177"/>
      <c r="S21" s="609"/>
    </row>
    <row r="22" spans="1:19" ht="15" customHeight="1">
      <c r="A22" s="338" t="s">
        <v>334</v>
      </c>
      <c r="B22" s="291">
        <v>25</v>
      </c>
      <c r="C22" s="188"/>
      <c r="D22" s="234"/>
      <c r="E22" s="139">
        <f t="shared" si="0"/>
        <v>0</v>
      </c>
      <c r="F22" s="169">
        <f t="shared" si="4"/>
        <v>0</v>
      </c>
      <c r="G22" s="175"/>
      <c r="H22" s="189"/>
      <c r="I22" s="234"/>
      <c r="J22" s="139">
        <f t="shared" si="1"/>
        <v>0</v>
      </c>
      <c r="K22" s="169">
        <f t="shared" si="5"/>
        <v>0</v>
      </c>
      <c r="L22" s="177"/>
      <c r="M22" s="163">
        <f t="shared" si="2"/>
        <v>0</v>
      </c>
      <c r="N22" s="176"/>
      <c r="O22" s="169">
        <f t="shared" si="3"/>
        <v>0</v>
      </c>
      <c r="P22" s="177"/>
      <c r="Q22" s="177"/>
      <c r="R22" s="177"/>
      <c r="S22" s="609"/>
    </row>
    <row r="23" spans="1:19" ht="15" customHeight="1">
      <c r="A23" s="338" t="s">
        <v>334</v>
      </c>
      <c r="B23" s="291">
        <v>25</v>
      </c>
      <c r="C23" s="188"/>
      <c r="D23" s="234"/>
      <c r="E23" s="139">
        <f t="shared" si="0"/>
        <v>0</v>
      </c>
      <c r="F23" s="169">
        <f t="shared" si="4"/>
        <v>0</v>
      </c>
      <c r="G23" s="175"/>
      <c r="H23" s="189"/>
      <c r="I23" s="234"/>
      <c r="J23" s="139">
        <f t="shared" si="1"/>
        <v>0</v>
      </c>
      <c r="K23" s="169">
        <f t="shared" si="5"/>
        <v>0</v>
      </c>
      <c r="L23" s="177"/>
      <c r="M23" s="163">
        <f t="shared" si="2"/>
        <v>0</v>
      </c>
      <c r="N23" s="176"/>
      <c r="O23" s="169">
        <f t="shared" si="3"/>
        <v>0</v>
      </c>
      <c r="P23" s="177"/>
      <c r="Q23" s="177"/>
      <c r="R23" s="177"/>
      <c r="S23" s="609"/>
    </row>
    <row r="24" spans="1:19" ht="15" customHeight="1">
      <c r="A24" s="338" t="s">
        <v>334</v>
      </c>
      <c r="B24" s="291">
        <v>25</v>
      </c>
      <c r="C24" s="188"/>
      <c r="D24" s="234"/>
      <c r="E24" s="139">
        <f t="shared" si="0"/>
        <v>0</v>
      </c>
      <c r="F24" s="169">
        <f t="shared" si="4"/>
        <v>0</v>
      </c>
      <c r="G24" s="175"/>
      <c r="H24" s="189"/>
      <c r="I24" s="234"/>
      <c r="J24" s="139">
        <f t="shared" si="1"/>
        <v>0</v>
      </c>
      <c r="K24" s="169">
        <f t="shared" si="5"/>
        <v>0</v>
      </c>
      <c r="L24" s="177"/>
      <c r="M24" s="163">
        <f t="shared" si="2"/>
        <v>0</v>
      </c>
      <c r="N24" s="176"/>
      <c r="O24" s="169">
        <f t="shared" si="3"/>
        <v>0</v>
      </c>
      <c r="P24" s="177"/>
      <c r="Q24" s="177"/>
      <c r="R24" s="177"/>
      <c r="S24" s="609"/>
    </row>
    <row r="25" spans="1:19" ht="12.75" customHeight="1">
      <c r="A25" s="629" t="s">
        <v>335</v>
      </c>
      <c r="B25" s="884" t="s">
        <v>336</v>
      </c>
      <c r="C25" s="190"/>
      <c r="D25" s="235"/>
      <c r="E25" s="191">
        <f>IF(D25&gt;=1,C25*D25,IF(D25=0,0,C25-J25))</f>
        <v>0</v>
      </c>
      <c r="F25" s="171">
        <f>IF(C25&lt;=400,0,IF(AND(C25&gt;H25,D25&gt;=1),MIN(ROUND($O$15/25,0),25),IF(AND(AND(C25=H25,D25&lt;1),D25&gt;I25),MIN(ROUND($O$15/25,0),25),0)))</f>
        <v>0</v>
      </c>
      <c r="G25" s="192"/>
      <c r="H25" s="193"/>
      <c r="I25" s="235"/>
      <c r="J25" s="191">
        <f>ROUND(H25*I25,0)</f>
        <v>0</v>
      </c>
      <c r="K25" s="171">
        <f>IF(H25&lt;=400,0,IF(AND(H25&gt;=C25,I25&gt;=1),MIN(ROUND($O$15/25,0),25),IF(AND(AND(C25=H25,D25&lt;1),I25&gt;=D25),MIN(ROUND($O$15/25,0),25),0)))</f>
        <v>0</v>
      </c>
      <c r="L25" s="194"/>
      <c r="M25" s="195">
        <f t="shared" si="2"/>
        <v>0</v>
      </c>
      <c r="N25" s="196"/>
      <c r="O25" s="197">
        <f>+F25+K25</f>
        <v>0</v>
      </c>
      <c r="P25" s="198"/>
      <c r="Q25" s="198"/>
      <c r="R25" s="198"/>
      <c r="S25" s="613"/>
    </row>
    <row r="26" spans="1:19" ht="10.5" customHeight="1">
      <c r="A26" s="632" t="s">
        <v>337</v>
      </c>
      <c r="B26" s="885">
        <v>0</v>
      </c>
      <c r="C26" s="655"/>
      <c r="D26" s="611"/>
      <c r="E26" s="606"/>
      <c r="F26" s="732"/>
      <c r="G26" s="896"/>
      <c r="H26" s="656"/>
      <c r="I26" s="611"/>
      <c r="J26" s="606"/>
      <c r="K26" s="732"/>
      <c r="L26" s="509"/>
      <c r="M26" s="657"/>
      <c r="N26" s="509"/>
      <c r="O26" s="899" t="s">
        <v>338</v>
      </c>
      <c r="P26" s="509"/>
      <c r="Q26" s="509"/>
      <c r="R26" s="509"/>
      <c r="S26" s="731"/>
    </row>
    <row r="27" spans="1:19" ht="12.75" customHeight="1">
      <c r="A27" s="629" t="s">
        <v>335</v>
      </c>
      <c r="B27" s="622" t="s">
        <v>192</v>
      </c>
      <c r="C27" s="190"/>
      <c r="D27" s="235"/>
      <c r="E27" s="191">
        <f>C27*D27</f>
        <v>0</v>
      </c>
      <c r="F27" s="336" t="s">
        <v>218</v>
      </c>
      <c r="G27" s="366"/>
      <c r="H27" s="193"/>
      <c r="I27" s="235"/>
      <c r="J27" s="191">
        <f>H27*I27</f>
        <v>0</v>
      </c>
      <c r="K27" s="336" t="s">
        <v>218</v>
      </c>
      <c r="L27" s="311"/>
      <c r="M27" s="195">
        <f>E27+J27</f>
        <v>0</v>
      </c>
      <c r="N27" s="612"/>
      <c r="O27" s="336" t="s">
        <v>179</v>
      </c>
      <c r="P27" s="311"/>
      <c r="Q27" s="311"/>
      <c r="R27" s="311"/>
      <c r="S27" s="337"/>
    </row>
    <row r="28" spans="1:19" ht="10.5" customHeight="1">
      <c r="A28" s="632" t="s">
        <v>337</v>
      </c>
      <c r="B28" s="291" t="s">
        <v>192</v>
      </c>
      <c r="C28" s="655"/>
      <c r="D28" s="611"/>
      <c r="E28" s="606"/>
      <c r="F28" s="206" t="s">
        <v>218</v>
      </c>
      <c r="G28" s="886"/>
      <c r="H28" s="656"/>
      <c r="I28" s="611"/>
      <c r="J28" s="606"/>
      <c r="K28" s="206" t="s">
        <v>218</v>
      </c>
      <c r="L28" s="314"/>
      <c r="M28" s="898"/>
      <c r="N28" s="900"/>
      <c r="O28" s="206" t="s">
        <v>179</v>
      </c>
      <c r="P28" s="314"/>
      <c r="Q28" s="314"/>
      <c r="R28" s="314"/>
      <c r="S28" s="334"/>
    </row>
    <row r="29" spans="1:19" ht="15" customHeight="1">
      <c r="A29" s="338" t="s">
        <v>339</v>
      </c>
      <c r="B29" s="291" t="s">
        <v>192</v>
      </c>
      <c r="C29" s="188"/>
      <c r="D29" s="234"/>
      <c r="E29" s="232">
        <f>C29*D29</f>
        <v>0</v>
      </c>
      <c r="F29" s="206" t="s">
        <v>218</v>
      </c>
      <c r="G29" s="886"/>
      <c r="H29" s="189"/>
      <c r="I29" s="234"/>
      <c r="J29" s="232">
        <f>H29*I29</f>
        <v>0</v>
      </c>
      <c r="K29" s="206" t="s">
        <v>218</v>
      </c>
      <c r="L29" s="314"/>
      <c r="M29" s="163">
        <f>E29+J29</f>
        <v>0</v>
      </c>
      <c r="N29" s="608"/>
      <c r="O29" s="206" t="s">
        <v>179</v>
      </c>
      <c r="P29" s="314"/>
      <c r="Q29" s="314"/>
      <c r="R29" s="314"/>
      <c r="S29" s="334"/>
    </row>
    <row r="30" spans="1:19" ht="15" customHeight="1">
      <c r="A30" s="338" t="s">
        <v>339</v>
      </c>
      <c r="B30" s="291" t="s">
        <v>192</v>
      </c>
      <c r="C30" s="188"/>
      <c r="D30" s="234"/>
      <c r="E30" s="139">
        <f>C30*D30</f>
        <v>0</v>
      </c>
      <c r="F30" s="206" t="s">
        <v>218</v>
      </c>
      <c r="G30" s="886"/>
      <c r="H30" s="189"/>
      <c r="I30" s="234"/>
      <c r="J30" s="139">
        <f>H30*I30</f>
        <v>0</v>
      </c>
      <c r="K30" s="206" t="s">
        <v>218</v>
      </c>
      <c r="L30" s="314"/>
      <c r="M30" s="163">
        <f>E30+J30</f>
        <v>0</v>
      </c>
      <c r="N30" s="608"/>
      <c r="O30" s="206" t="s">
        <v>179</v>
      </c>
      <c r="P30" s="314"/>
      <c r="Q30" s="314"/>
      <c r="R30" s="314"/>
      <c r="S30" s="334"/>
    </row>
    <row r="31" spans="1:19" ht="15" customHeight="1" thickBot="1">
      <c r="A31" s="150" t="s">
        <v>340</v>
      </c>
      <c r="B31" s="304" t="s">
        <v>192</v>
      </c>
      <c r="C31" s="600" t="s">
        <v>263</v>
      </c>
      <c r="D31" s="150" t="s">
        <v>263</v>
      </c>
      <c r="E31" s="138">
        <f>SUM(E10:E30)</f>
        <v>0</v>
      </c>
      <c r="F31" s="170">
        <f>SUM(F15:F30)</f>
        <v>0</v>
      </c>
      <c r="G31" s="897"/>
      <c r="H31" s="409" t="s">
        <v>263</v>
      </c>
      <c r="I31" s="150" t="s">
        <v>263</v>
      </c>
      <c r="J31" s="138">
        <f>SUM(J10:J30)</f>
        <v>0</v>
      </c>
      <c r="K31" s="170">
        <f>SUM(K15:K30)</f>
        <v>0</v>
      </c>
      <c r="L31" s="607"/>
      <c r="M31" s="140">
        <f>SUM(M10:M30)</f>
        <v>0</v>
      </c>
      <c r="N31" s="610"/>
      <c r="O31" s="182">
        <f>SUM(O15:O30)</f>
        <v>0</v>
      </c>
      <c r="P31" s="733"/>
      <c r="Q31" s="733"/>
      <c r="R31" s="733"/>
      <c r="S31" s="734"/>
    </row>
    <row r="32" spans="1:19" ht="13.5" customHeight="1" thickTop="1">
      <c r="A32" s="330" t="s">
        <v>341</v>
      </c>
      <c r="B32" s="291" t="s">
        <v>192</v>
      </c>
      <c r="C32" s="691" t="s">
        <v>263</v>
      </c>
      <c r="D32" s="888" t="s">
        <v>263</v>
      </c>
      <c r="E32" s="602" t="s">
        <v>263</v>
      </c>
      <c r="F32" s="426" t="s">
        <v>218</v>
      </c>
      <c r="G32" s="882"/>
      <c r="H32" s="339" t="s">
        <v>263</v>
      </c>
      <c r="I32" s="339" t="s">
        <v>263</v>
      </c>
      <c r="J32" s="602" t="s">
        <v>263</v>
      </c>
      <c r="K32" s="426" t="s">
        <v>218</v>
      </c>
      <c r="L32" s="428"/>
      <c r="M32" s="654" t="s">
        <v>179</v>
      </c>
      <c r="N32" s="334"/>
      <c r="O32" s="314" t="s">
        <v>179</v>
      </c>
      <c r="P32" s="314"/>
      <c r="Q32" s="426"/>
      <c r="R32" s="314"/>
      <c r="S32" s="334"/>
    </row>
    <row r="33" spans="1:19" ht="15" customHeight="1">
      <c r="A33" s="338" t="s">
        <v>342</v>
      </c>
      <c r="B33" s="291" t="s">
        <v>192</v>
      </c>
      <c r="C33" s="691" t="s">
        <v>263</v>
      </c>
      <c r="D33" s="602" t="s">
        <v>263</v>
      </c>
      <c r="E33" s="172">
        <f>'A15'!$H$65</f>
        <v>0</v>
      </c>
      <c r="F33" s="177">
        <f>'A15'!$I$66</f>
        <v>0</v>
      </c>
      <c r="G33" s="175"/>
      <c r="H33" s="339" t="s">
        <v>263</v>
      </c>
      <c r="I33" s="339" t="s">
        <v>263</v>
      </c>
      <c r="J33" s="172">
        <f>'A15'!$L$65</f>
        <v>0</v>
      </c>
      <c r="K33" s="169">
        <f>'A15'!$M$66</f>
        <v>0</v>
      </c>
      <c r="L33" s="176"/>
      <c r="M33" s="163">
        <f>'A15'!$N$65</f>
        <v>0</v>
      </c>
      <c r="N33" s="176"/>
      <c r="O33" s="177">
        <f>'A15'!$P$66</f>
        <v>0</v>
      </c>
      <c r="P33" s="177"/>
      <c r="Q33" s="177"/>
      <c r="R33" s="177"/>
      <c r="S33" s="176"/>
    </row>
    <row r="34" spans="1:19" ht="15" customHeight="1">
      <c r="A34" s="338" t="s">
        <v>332</v>
      </c>
      <c r="B34" s="383" t="s">
        <v>192</v>
      </c>
      <c r="C34" s="406" t="s">
        <v>263</v>
      </c>
      <c r="D34" s="291" t="s">
        <v>263</v>
      </c>
      <c r="E34" s="291" t="s">
        <v>263</v>
      </c>
      <c r="F34" s="174">
        <f>'A10'!$N$26</f>
        <v>0</v>
      </c>
      <c r="G34" s="175"/>
      <c r="H34" s="154" t="s">
        <v>263</v>
      </c>
      <c r="I34" s="632" t="s">
        <v>263</v>
      </c>
      <c r="J34" s="632" t="s">
        <v>263</v>
      </c>
      <c r="K34" s="174">
        <f>'A10'!$N$26</f>
        <v>0</v>
      </c>
      <c r="L34" s="176"/>
      <c r="M34" s="654" t="s">
        <v>179</v>
      </c>
      <c r="N34" s="334"/>
      <c r="O34" s="178">
        <f>'A10'!$N$26</f>
        <v>0</v>
      </c>
      <c r="P34" s="200"/>
      <c r="Q34" s="200"/>
      <c r="R34" s="200"/>
      <c r="S34" s="736"/>
    </row>
    <row r="35" spans="1:19" ht="15" customHeight="1">
      <c r="A35" s="338" t="s">
        <v>343</v>
      </c>
      <c r="B35" s="383" t="s">
        <v>192</v>
      </c>
      <c r="C35" s="602" t="s">
        <v>263</v>
      </c>
      <c r="D35" s="602" t="s">
        <v>263</v>
      </c>
      <c r="E35" s="602" t="s">
        <v>263</v>
      </c>
      <c r="F35" s="177">
        <f>IF(ISERROR(O35-K35),0,O35-K35)</f>
        <v>0</v>
      </c>
      <c r="G35" s="175"/>
      <c r="H35" s="331" t="s">
        <v>263</v>
      </c>
      <c r="I35" s="889" t="s">
        <v>263</v>
      </c>
      <c r="J35" s="890" t="s">
        <v>263</v>
      </c>
      <c r="K35" s="169">
        <f>ROUND(IF(ISERROR(K33*K34),0,K33*K34),0)</f>
        <v>0</v>
      </c>
      <c r="L35" s="177"/>
      <c r="M35" s="654" t="s">
        <v>179</v>
      </c>
      <c r="N35" s="334"/>
      <c r="O35" s="179">
        <f>ROUND(O33*O34,0)</f>
        <v>0</v>
      </c>
      <c r="P35" s="200"/>
      <c r="Q35" s="200"/>
      <c r="R35" s="200"/>
      <c r="S35" s="736"/>
    </row>
    <row r="36" spans="1:19" ht="15" customHeight="1">
      <c r="A36" s="338" t="s">
        <v>334</v>
      </c>
      <c r="B36" s="383">
        <v>25</v>
      </c>
      <c r="C36" s="199"/>
      <c r="D36" s="236"/>
      <c r="E36" s="230">
        <f aca="true" t="shared" si="6" ref="E36:E42">C36*D36</f>
        <v>0</v>
      </c>
      <c r="F36" s="169">
        <f aca="true" t="shared" si="7" ref="F36:F42">IF(C36&gt;=660,B36*D36,0)</f>
        <v>0</v>
      </c>
      <c r="G36" s="175"/>
      <c r="H36" s="199"/>
      <c r="I36" s="236"/>
      <c r="J36" s="230">
        <f aca="true" t="shared" si="8" ref="J36:J48">H36*I36</f>
        <v>0</v>
      </c>
      <c r="K36" s="169">
        <f aca="true" t="shared" si="9" ref="K36:K42">IF(H36&gt;=660,B36*I36,0)</f>
        <v>0</v>
      </c>
      <c r="L36" s="177"/>
      <c r="M36" s="163">
        <f aca="true" t="shared" si="10" ref="M36:M43">E36+J36</f>
        <v>0</v>
      </c>
      <c r="N36" s="176"/>
      <c r="O36" s="200">
        <f aca="true" t="shared" si="11" ref="O36:O42">F36+K36</f>
        <v>0</v>
      </c>
      <c r="P36" s="200"/>
      <c r="Q36" s="200"/>
      <c r="R36" s="200"/>
      <c r="S36" s="736"/>
    </row>
    <row r="37" spans="1:19" ht="15" customHeight="1">
      <c r="A37" s="338" t="s">
        <v>334</v>
      </c>
      <c r="B37" s="383">
        <v>25</v>
      </c>
      <c r="C37" s="199"/>
      <c r="D37" s="237"/>
      <c r="E37" s="230">
        <f t="shared" si="6"/>
        <v>0</v>
      </c>
      <c r="F37" s="169">
        <f t="shared" si="7"/>
        <v>0</v>
      </c>
      <c r="G37" s="175"/>
      <c r="H37" s="199"/>
      <c r="I37" s="237"/>
      <c r="J37" s="230">
        <f t="shared" si="8"/>
        <v>0</v>
      </c>
      <c r="K37" s="169">
        <f t="shared" si="9"/>
        <v>0</v>
      </c>
      <c r="L37" s="175"/>
      <c r="M37" s="163">
        <f t="shared" si="10"/>
        <v>0</v>
      </c>
      <c r="N37" s="176"/>
      <c r="O37" s="200">
        <f t="shared" si="11"/>
        <v>0</v>
      </c>
      <c r="P37" s="200"/>
      <c r="Q37" s="200"/>
      <c r="R37" s="200"/>
      <c r="S37" s="736"/>
    </row>
    <row r="38" spans="1:19" ht="15" customHeight="1">
      <c r="A38" s="338" t="s">
        <v>334</v>
      </c>
      <c r="B38" s="383">
        <v>25</v>
      </c>
      <c r="C38" s="199"/>
      <c r="D38" s="237"/>
      <c r="E38" s="230">
        <f t="shared" si="6"/>
        <v>0</v>
      </c>
      <c r="F38" s="169">
        <f t="shared" si="7"/>
        <v>0</v>
      </c>
      <c r="G38" s="175"/>
      <c r="H38" s="199"/>
      <c r="I38" s="237"/>
      <c r="J38" s="230">
        <f t="shared" si="8"/>
        <v>0</v>
      </c>
      <c r="K38" s="169">
        <f t="shared" si="9"/>
        <v>0</v>
      </c>
      <c r="L38" s="175"/>
      <c r="M38" s="163">
        <f t="shared" si="10"/>
        <v>0</v>
      </c>
      <c r="N38" s="176"/>
      <c r="O38" s="200">
        <f t="shared" si="11"/>
        <v>0</v>
      </c>
      <c r="P38" s="200"/>
      <c r="Q38" s="200"/>
      <c r="R38" s="200"/>
      <c r="S38" s="736"/>
    </row>
    <row r="39" spans="1:19" ht="15" customHeight="1">
      <c r="A39" s="338" t="s">
        <v>334</v>
      </c>
      <c r="B39" s="383">
        <v>25</v>
      </c>
      <c r="C39" s="199"/>
      <c r="D39" s="237"/>
      <c r="E39" s="230">
        <f t="shared" si="6"/>
        <v>0</v>
      </c>
      <c r="F39" s="169">
        <f t="shared" si="7"/>
        <v>0</v>
      </c>
      <c r="G39" s="175"/>
      <c r="H39" s="199"/>
      <c r="I39" s="237"/>
      <c r="J39" s="230">
        <f t="shared" si="8"/>
        <v>0</v>
      </c>
      <c r="K39" s="169">
        <f t="shared" si="9"/>
        <v>0</v>
      </c>
      <c r="L39" s="175"/>
      <c r="M39" s="163">
        <f t="shared" si="10"/>
        <v>0</v>
      </c>
      <c r="N39" s="176"/>
      <c r="O39" s="200">
        <f t="shared" si="11"/>
        <v>0</v>
      </c>
      <c r="P39" s="200"/>
      <c r="Q39" s="200"/>
      <c r="R39" s="200"/>
      <c r="S39" s="736"/>
    </row>
    <row r="40" spans="1:19" ht="15" customHeight="1">
      <c r="A40" s="338" t="s">
        <v>334</v>
      </c>
      <c r="B40" s="383">
        <v>25</v>
      </c>
      <c r="C40" s="201"/>
      <c r="D40" s="236"/>
      <c r="E40" s="230">
        <f t="shared" si="6"/>
        <v>0</v>
      </c>
      <c r="F40" s="169">
        <f t="shared" si="7"/>
        <v>0</v>
      </c>
      <c r="G40" s="175"/>
      <c r="H40" s="201"/>
      <c r="I40" s="236"/>
      <c r="J40" s="230">
        <f t="shared" si="8"/>
        <v>0</v>
      </c>
      <c r="K40" s="169">
        <f t="shared" si="9"/>
        <v>0</v>
      </c>
      <c r="L40" s="175"/>
      <c r="M40" s="163">
        <f t="shared" si="10"/>
        <v>0</v>
      </c>
      <c r="N40" s="176"/>
      <c r="O40" s="200">
        <f t="shared" si="11"/>
        <v>0</v>
      </c>
      <c r="P40" s="200"/>
      <c r="Q40" s="200"/>
      <c r="R40" s="200"/>
      <c r="S40" s="736"/>
    </row>
    <row r="41" spans="1:19" ht="15" customHeight="1">
      <c r="A41" s="338" t="s">
        <v>334</v>
      </c>
      <c r="B41" s="383">
        <v>25</v>
      </c>
      <c r="C41" s="201"/>
      <c r="D41" s="236"/>
      <c r="E41" s="230">
        <f>C41*D41</f>
        <v>0</v>
      </c>
      <c r="F41" s="169">
        <f>IF(C41&gt;=660,B41*D41,0)</f>
        <v>0</v>
      </c>
      <c r="G41" s="175"/>
      <c r="H41" s="201"/>
      <c r="I41" s="236"/>
      <c r="J41" s="230">
        <f>H41*I41</f>
        <v>0</v>
      </c>
      <c r="K41" s="169">
        <f>IF(H41&gt;=660,B41*I41,0)</f>
        <v>0</v>
      </c>
      <c r="L41" s="175"/>
      <c r="M41" s="163">
        <f>E41+J41</f>
        <v>0</v>
      </c>
      <c r="N41" s="176"/>
      <c r="O41" s="200">
        <f>F41+K41</f>
        <v>0</v>
      </c>
      <c r="P41" s="200"/>
      <c r="Q41" s="200"/>
      <c r="R41" s="200"/>
      <c r="S41" s="736"/>
    </row>
    <row r="42" spans="1:19" ht="15" customHeight="1">
      <c r="A42" s="338" t="s">
        <v>334</v>
      </c>
      <c r="B42" s="383">
        <v>25</v>
      </c>
      <c r="C42" s="201"/>
      <c r="D42" s="236"/>
      <c r="E42" s="230">
        <f t="shared" si="6"/>
        <v>0</v>
      </c>
      <c r="F42" s="169">
        <f t="shared" si="7"/>
        <v>0</v>
      </c>
      <c r="G42" s="175"/>
      <c r="H42" s="201"/>
      <c r="I42" s="236"/>
      <c r="J42" s="230">
        <f t="shared" si="8"/>
        <v>0</v>
      </c>
      <c r="K42" s="169">
        <f t="shared" si="9"/>
        <v>0</v>
      </c>
      <c r="L42" s="175"/>
      <c r="M42" s="163">
        <f t="shared" si="10"/>
        <v>0</v>
      </c>
      <c r="N42" s="176"/>
      <c r="O42" s="200">
        <f t="shared" si="11"/>
        <v>0</v>
      </c>
      <c r="P42" s="200"/>
      <c r="Q42" s="200"/>
      <c r="R42" s="200"/>
      <c r="S42" s="736"/>
    </row>
    <row r="43" spans="1:19" ht="12.75" customHeight="1">
      <c r="A43" s="335" t="s">
        <v>335</v>
      </c>
      <c r="B43" s="891" t="s">
        <v>336</v>
      </c>
      <c r="C43" s="190"/>
      <c r="D43" s="235"/>
      <c r="E43" s="231">
        <f>IF(D43&gt;=1,C43*D43,IF(D43=0,0,C43-J43))</f>
        <v>0</v>
      </c>
      <c r="F43" s="171">
        <f>IF(C43&lt;=400,0,IF(AND(C43&gt;H43,D43&gt;=1),MIN(ROUND($O$35/25,0),25),IF(AND(AND(C43=H43,D43&lt;1),D43&gt;I43),MIN(ROUND($O$35/25,0),25),0)))</f>
        <v>0</v>
      </c>
      <c r="G43" s="192"/>
      <c r="H43" s="193"/>
      <c r="I43" s="235"/>
      <c r="J43" s="231">
        <f>ROUND(H43*I43,0)</f>
        <v>0</v>
      </c>
      <c r="K43" s="171">
        <f>IF(H43&lt;=400,0,IF(AND(H43&gt;=C43,I43&gt;=1),MIN(ROUND($O$35/25,0),25),IF(AND(AND(C43=H43,D43&lt;1),I43&gt;=D43),MIN(ROUND($O$35/25,0),25),0)))</f>
        <v>0</v>
      </c>
      <c r="L43" s="194"/>
      <c r="M43" s="195">
        <f t="shared" si="10"/>
        <v>0</v>
      </c>
      <c r="N43" s="196"/>
      <c r="O43" s="197">
        <f>+F43+K43</f>
        <v>0</v>
      </c>
      <c r="P43" s="198"/>
      <c r="Q43" s="198"/>
      <c r="R43" s="198"/>
      <c r="S43" s="790"/>
    </row>
    <row r="44" spans="1:19" ht="9.75" customHeight="1">
      <c r="A44" s="338" t="s">
        <v>337</v>
      </c>
      <c r="B44" s="892">
        <v>0</v>
      </c>
      <c r="C44" s="742"/>
      <c r="D44" s="901"/>
      <c r="E44" s="230">
        <f>C44*D44</f>
        <v>0</v>
      </c>
      <c r="F44" s="169"/>
      <c r="G44" s="175"/>
      <c r="H44" s="723"/>
      <c r="I44" s="901"/>
      <c r="J44" s="230">
        <f t="shared" si="8"/>
        <v>0</v>
      </c>
      <c r="K44" s="737"/>
      <c r="L44" s="791"/>
      <c r="M44" s="763" t="s">
        <v>329</v>
      </c>
      <c r="N44" s="200"/>
      <c r="O44" s="887" t="s">
        <v>338</v>
      </c>
      <c r="P44" s="314"/>
      <c r="Q44" s="314"/>
      <c r="R44" s="314"/>
      <c r="S44" s="334"/>
    </row>
    <row r="45" spans="1:19" ht="12.75" customHeight="1">
      <c r="A45" s="629" t="s">
        <v>335</v>
      </c>
      <c r="B45" s="622" t="s">
        <v>192</v>
      </c>
      <c r="C45" s="190"/>
      <c r="D45" s="235"/>
      <c r="E45" s="231">
        <f>C45*D45</f>
        <v>0</v>
      </c>
      <c r="F45" s="336" t="s">
        <v>218</v>
      </c>
      <c r="G45" s="366"/>
      <c r="H45" s="193"/>
      <c r="I45" s="235"/>
      <c r="J45" s="231">
        <f t="shared" si="8"/>
        <v>0</v>
      </c>
      <c r="K45" s="336" t="s">
        <v>218</v>
      </c>
      <c r="L45" s="311"/>
      <c r="M45" s="195">
        <f>E45+J45</f>
        <v>0</v>
      </c>
      <c r="N45" s="194"/>
      <c r="O45" s="336" t="s">
        <v>179</v>
      </c>
      <c r="P45" s="311"/>
      <c r="Q45" s="311"/>
      <c r="R45" s="311"/>
      <c r="S45" s="337"/>
    </row>
    <row r="46" spans="1:19" ht="9.75" customHeight="1">
      <c r="A46" s="632" t="s">
        <v>337</v>
      </c>
      <c r="B46" s="291" t="s">
        <v>192</v>
      </c>
      <c r="C46" s="742"/>
      <c r="D46" s="705"/>
      <c r="E46" s="232"/>
      <c r="F46" s="206" t="s">
        <v>218</v>
      </c>
      <c r="G46" s="886"/>
      <c r="H46" s="723"/>
      <c r="I46" s="705"/>
      <c r="J46" s="232"/>
      <c r="K46" s="206" t="s">
        <v>218</v>
      </c>
      <c r="L46" s="314"/>
      <c r="M46" s="903"/>
      <c r="N46" s="904"/>
      <c r="O46" s="206" t="s">
        <v>179</v>
      </c>
      <c r="P46" s="314"/>
      <c r="Q46" s="314"/>
      <c r="R46" s="314"/>
      <c r="S46" s="334"/>
    </row>
    <row r="47" spans="1:19" ht="15" customHeight="1">
      <c r="A47" s="338" t="s">
        <v>339</v>
      </c>
      <c r="B47" s="291" t="s">
        <v>192</v>
      </c>
      <c r="C47" s="188"/>
      <c r="D47" s="234"/>
      <c r="E47" s="232">
        <f>C47*D47</f>
        <v>0</v>
      </c>
      <c r="F47" s="206" t="s">
        <v>218</v>
      </c>
      <c r="G47" s="886"/>
      <c r="H47" s="189"/>
      <c r="I47" s="234"/>
      <c r="J47" s="232">
        <f>H47*I47</f>
        <v>0</v>
      </c>
      <c r="K47" s="206" t="s">
        <v>218</v>
      </c>
      <c r="L47" s="314"/>
      <c r="M47" s="163">
        <f>E47+J47</f>
        <v>0</v>
      </c>
      <c r="N47" s="177"/>
      <c r="O47" s="206" t="s">
        <v>179</v>
      </c>
      <c r="P47" s="314"/>
      <c r="Q47" s="314"/>
      <c r="R47" s="314"/>
      <c r="S47" s="334"/>
    </row>
    <row r="48" spans="1:19" ht="15" customHeight="1">
      <c r="A48" s="338" t="s">
        <v>339</v>
      </c>
      <c r="B48" s="383" t="s">
        <v>192</v>
      </c>
      <c r="C48" s="188"/>
      <c r="D48" s="238"/>
      <c r="E48" s="230">
        <f>C48*D48</f>
        <v>0</v>
      </c>
      <c r="F48" s="206" t="s">
        <v>218</v>
      </c>
      <c r="G48" s="886"/>
      <c r="H48" s="189"/>
      <c r="I48" s="238"/>
      <c r="J48" s="230">
        <f t="shared" si="8"/>
        <v>0</v>
      </c>
      <c r="K48" s="438" t="s">
        <v>218</v>
      </c>
      <c r="L48" s="426"/>
      <c r="M48" s="163">
        <f>E48+J48</f>
        <v>0</v>
      </c>
      <c r="N48" s="177"/>
      <c r="O48" s="438" t="s">
        <v>179</v>
      </c>
      <c r="P48" s="426"/>
      <c r="Q48" s="426"/>
      <c r="R48" s="426"/>
      <c r="S48" s="428"/>
    </row>
    <row r="49" spans="1:19" ht="15" customHeight="1" thickBot="1">
      <c r="A49" s="150" t="s">
        <v>344</v>
      </c>
      <c r="B49" s="304" t="s">
        <v>192</v>
      </c>
      <c r="C49" s="688" t="s">
        <v>263</v>
      </c>
      <c r="D49" s="304" t="s">
        <v>263</v>
      </c>
      <c r="E49" s="233">
        <f>SUM(E33:E48)</f>
        <v>0</v>
      </c>
      <c r="F49" s="170">
        <f>SUM(F35:F48)</f>
        <v>0</v>
      </c>
      <c r="G49" s="902"/>
      <c r="H49" s="648" t="s">
        <v>263</v>
      </c>
      <c r="I49" s="304" t="s">
        <v>263</v>
      </c>
      <c r="J49" s="233">
        <f>SUM(J33:J48)</f>
        <v>0</v>
      </c>
      <c r="K49" s="170">
        <f>SUM(K35:K48)</f>
        <v>0</v>
      </c>
      <c r="L49" s="218"/>
      <c r="M49" s="140">
        <f>E49+J49</f>
        <v>0</v>
      </c>
      <c r="N49" s="218"/>
      <c r="O49" s="170">
        <f>IF(ISERROR(F49+K49),0,F49+K49)</f>
        <v>0</v>
      </c>
      <c r="P49" s="218"/>
      <c r="Q49" s="218"/>
      <c r="R49" s="218"/>
      <c r="S49" s="220"/>
    </row>
    <row r="50" spans="1:19" ht="15" customHeight="1" thickTop="1">
      <c r="A50" s="905" t="s">
        <v>549</v>
      </c>
      <c r="B50" s="311"/>
      <c r="C50" s="311"/>
      <c r="D50" s="311"/>
      <c r="E50" s="252"/>
      <c r="F50" s="252"/>
      <c r="G50" s="624"/>
      <c r="H50" s="311"/>
      <c r="I50" s="311"/>
      <c r="J50" s="252"/>
      <c r="K50" s="252"/>
      <c r="L50" s="624"/>
      <c r="M50" s="252"/>
      <c r="N50" s="624"/>
      <c r="O50" s="252"/>
      <c r="P50" s="624"/>
      <c r="Q50" s="624"/>
      <c r="R50" s="624"/>
      <c r="S50" s="337"/>
    </row>
    <row r="51" spans="1:19" ht="10.5" customHeight="1">
      <c r="A51" s="365" t="s">
        <v>548</v>
      </c>
      <c r="B51" s="311"/>
      <c r="C51" s="311"/>
      <c r="D51" s="311"/>
      <c r="E51" s="252"/>
      <c r="F51" s="252"/>
      <c r="G51" s="624"/>
      <c r="H51" s="311"/>
      <c r="I51" s="311"/>
      <c r="J51" s="252"/>
      <c r="K51" s="252"/>
      <c r="L51" s="624"/>
      <c r="M51" s="252"/>
      <c r="N51" s="624"/>
      <c r="O51" s="252"/>
      <c r="P51" s="624"/>
      <c r="Q51" s="624"/>
      <c r="R51" s="624"/>
      <c r="S51" s="337"/>
    </row>
    <row r="52" spans="1:19" ht="15" customHeight="1">
      <c r="A52" s="906" t="s">
        <v>345</v>
      </c>
      <c r="B52" s="893"/>
      <c r="C52" s="893"/>
      <c r="D52" s="893"/>
      <c r="E52" s="893"/>
      <c r="F52" s="893"/>
      <c r="G52" s="893"/>
      <c r="H52" s="893"/>
      <c r="I52" s="893"/>
      <c r="J52" s="893"/>
      <c r="K52" s="893"/>
      <c r="L52" s="893"/>
      <c r="M52" s="893"/>
      <c r="N52" s="893"/>
      <c r="O52" s="893"/>
      <c r="P52" s="893"/>
      <c r="Q52" s="893"/>
      <c r="R52" s="893"/>
      <c r="S52" s="894"/>
    </row>
    <row r="53" spans="1:19" ht="10.5" customHeight="1">
      <c r="A53" s="907" t="s">
        <v>346</v>
      </c>
      <c r="B53" s="314"/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34"/>
    </row>
    <row r="54" spans="1:19" ht="15.75" customHeight="1">
      <c r="A54" s="164" t="str">
        <f>Rev_Date</f>
        <v>REVISED JULY 1, 2010</v>
      </c>
      <c r="C54" s="310" t="str">
        <f>Exp_Date</f>
        <v>FORM EXPIRES 6-30-12</v>
      </c>
      <c r="D54" s="310"/>
      <c r="E54" s="310"/>
      <c r="F54" s="310"/>
      <c r="G54" s="310"/>
      <c r="H54" s="310"/>
      <c r="I54" s="310"/>
      <c r="J54" s="310"/>
      <c r="K54" s="310"/>
      <c r="L54" s="310"/>
      <c r="S54" s="562" t="s">
        <v>347</v>
      </c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zoomScale="108" zoomScaleNormal="108" workbookViewId="0" topLeftCell="A1">
      <selection activeCell="D11" sqref="D11"/>
    </sheetView>
  </sheetViews>
  <sheetFormatPr defaultColWidth="9.140625" defaultRowHeight="12.75"/>
  <cols>
    <col min="1" max="1" width="8.7109375" style="164" customWidth="1"/>
    <col min="2" max="2" width="11.7109375" style="164" customWidth="1"/>
    <col min="3" max="3" width="1.7109375" style="164" customWidth="1"/>
    <col min="4" max="4" width="4.7109375" style="321" customWidth="1"/>
    <col min="5" max="5" width="5.7109375" style="164" customWidth="1"/>
    <col min="6" max="6" width="6.421875" style="164" customWidth="1"/>
    <col min="7" max="8" width="7.7109375" style="164" customWidth="1"/>
    <col min="9" max="9" width="5.7109375" style="164" customWidth="1"/>
    <col min="10" max="10" width="6.421875" style="164" customWidth="1"/>
    <col min="11" max="12" width="7.7109375" style="164" customWidth="1"/>
    <col min="13" max="13" width="5.7109375" style="164" customWidth="1"/>
    <col min="14" max="14" width="3.7109375" style="164" customWidth="1"/>
    <col min="15" max="19" width="1.7109375" style="164" customWidth="1"/>
    <col min="20" max="16384" width="9.140625" style="164" customWidth="1"/>
  </cols>
  <sheetData>
    <row r="1" spans="1:19" ht="18.75" customHeight="1">
      <c r="A1" s="554" t="s">
        <v>348</v>
      </c>
      <c r="B1" s="346"/>
      <c r="C1" s="346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5"/>
    </row>
    <row r="2" spans="1:19" ht="8.25" customHeight="1">
      <c r="A2" s="327" t="s">
        <v>562</v>
      </c>
      <c r="B2" s="328"/>
      <c r="C2" s="328"/>
      <c r="F2" s="327" t="s">
        <v>71</v>
      </c>
      <c r="I2" s="328"/>
      <c r="J2" s="328"/>
      <c r="K2" s="328"/>
      <c r="L2" s="328"/>
      <c r="M2" s="327" t="s">
        <v>72</v>
      </c>
      <c r="N2" s="328"/>
      <c r="S2" s="329"/>
    </row>
    <row r="3" spans="1:19" s="350" customFormat="1" ht="12.75">
      <c r="A3" s="349">
        <f>'A01'!$E$4</f>
        <v>0</v>
      </c>
      <c r="B3" s="351"/>
      <c r="C3" s="351"/>
      <c r="D3" s="895"/>
      <c r="F3" s="349">
        <f>'A01'!$E$5</f>
        <v>0</v>
      </c>
      <c r="I3" s="351"/>
      <c r="J3" s="351"/>
      <c r="K3" s="351"/>
      <c r="L3" s="351"/>
      <c r="M3" s="349"/>
      <c r="N3" s="509">
        <f>'A01'!$P$5</f>
        <v>0</v>
      </c>
      <c r="O3" s="509"/>
      <c r="P3" s="596" t="s">
        <v>7</v>
      </c>
      <c r="Q3" s="597">
        <f>'A01'!$R$5</f>
        <v>0</v>
      </c>
      <c r="R3" s="509"/>
      <c r="S3" s="356"/>
    </row>
    <row r="4" spans="1:19" ht="5.25" customHeight="1" thickBot="1">
      <c r="A4" s="150"/>
      <c r="B4" s="409"/>
      <c r="C4" s="409"/>
      <c r="D4" s="648"/>
      <c r="E4" s="409"/>
      <c r="F4" s="150"/>
      <c r="G4" s="409"/>
      <c r="H4" s="409"/>
      <c r="I4" s="409"/>
      <c r="J4" s="409"/>
      <c r="K4" s="409"/>
      <c r="L4" s="409"/>
      <c r="M4" s="150"/>
      <c r="N4" s="409"/>
      <c r="O4" s="409"/>
      <c r="P4" s="409"/>
      <c r="Q4" s="409"/>
      <c r="R4" s="409"/>
      <c r="S4" s="408"/>
    </row>
    <row r="5" spans="1:19" ht="15.75" customHeight="1" thickTop="1">
      <c r="A5" s="335"/>
      <c r="B5" s="319"/>
      <c r="C5" s="319"/>
      <c r="D5" s="441"/>
      <c r="E5" s="446" t="s">
        <v>256</v>
      </c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34"/>
    </row>
    <row r="6" spans="1:19" ht="15.75" customHeight="1">
      <c r="A6" s="338"/>
      <c r="B6" s="331"/>
      <c r="C6" s="331"/>
      <c r="D6" s="406"/>
      <c r="E6" s="577" t="s">
        <v>123</v>
      </c>
      <c r="F6" s="310"/>
      <c r="G6" s="578"/>
      <c r="H6" s="366"/>
      <c r="I6" s="579" t="s">
        <v>122</v>
      </c>
      <c r="J6" s="580"/>
      <c r="K6" s="580"/>
      <c r="L6" s="314"/>
      <c r="M6" s="581" t="s">
        <v>124</v>
      </c>
      <c r="N6" s="314"/>
      <c r="O6" s="314"/>
      <c r="P6" s="314"/>
      <c r="Q6" s="314"/>
      <c r="R6" s="314"/>
      <c r="S6" s="334"/>
    </row>
    <row r="7" spans="1:19" ht="15.75" customHeight="1">
      <c r="A7" s="582" t="s">
        <v>170</v>
      </c>
      <c r="B7" s="583"/>
      <c r="C7" s="583"/>
      <c r="D7" s="584" t="s">
        <v>171</v>
      </c>
      <c r="E7" s="585" t="s">
        <v>172</v>
      </c>
      <c r="F7" s="586" t="s">
        <v>173</v>
      </c>
      <c r="G7" s="586" t="s">
        <v>174</v>
      </c>
      <c r="H7" s="587" t="s">
        <v>175</v>
      </c>
      <c r="I7" s="588" t="s">
        <v>205</v>
      </c>
      <c r="J7" s="584" t="s">
        <v>206</v>
      </c>
      <c r="K7" s="582" t="s">
        <v>207</v>
      </c>
      <c r="L7" s="584" t="s">
        <v>208</v>
      </c>
      <c r="M7" s="589" t="s">
        <v>209</v>
      </c>
      <c r="N7" s="583"/>
      <c r="O7" s="582" t="s">
        <v>257</v>
      </c>
      <c r="P7" s="583"/>
      <c r="Q7" s="583"/>
      <c r="R7" s="583"/>
      <c r="S7" s="590"/>
    </row>
    <row r="8" spans="1:19" ht="36" customHeight="1" thickBot="1">
      <c r="A8" s="405" t="s">
        <v>176</v>
      </c>
      <c r="B8" s="591"/>
      <c r="C8" s="591"/>
      <c r="D8" s="358" t="s">
        <v>672</v>
      </c>
      <c r="E8" s="363" t="s">
        <v>258</v>
      </c>
      <c r="F8" s="358" t="s">
        <v>259</v>
      </c>
      <c r="G8" s="358" t="s">
        <v>260</v>
      </c>
      <c r="H8" s="1381" t="s">
        <v>718</v>
      </c>
      <c r="I8" s="593" t="s">
        <v>258</v>
      </c>
      <c r="J8" s="358" t="s">
        <v>259</v>
      </c>
      <c r="K8" s="358" t="s">
        <v>260</v>
      </c>
      <c r="L8" s="1381" t="s">
        <v>718</v>
      </c>
      <c r="M8" s="594" t="s">
        <v>260</v>
      </c>
      <c r="N8" s="376"/>
      <c r="O8" s="595" t="s">
        <v>718</v>
      </c>
      <c r="P8" s="376"/>
      <c r="Q8" s="376"/>
      <c r="R8" s="376"/>
      <c r="S8" s="377"/>
    </row>
    <row r="9" spans="1:19" ht="21" customHeight="1" thickBot="1" thickTop="1">
      <c r="A9" s="150" t="s">
        <v>340</v>
      </c>
      <c r="B9" s="409"/>
      <c r="C9" s="409"/>
      <c r="D9" s="304" t="s">
        <v>192</v>
      </c>
      <c r="E9" s="688" t="s">
        <v>263</v>
      </c>
      <c r="F9" s="304" t="s">
        <v>218</v>
      </c>
      <c r="G9" s="138">
        <f>'A18'!$E$31</f>
        <v>0</v>
      </c>
      <c r="H9" s="180">
        <f>'A18'!$F$31</f>
        <v>0</v>
      </c>
      <c r="I9" s="648" t="s">
        <v>218</v>
      </c>
      <c r="J9" s="304" t="s">
        <v>218</v>
      </c>
      <c r="K9" s="138">
        <f>'A18'!$J$31</f>
        <v>0</v>
      </c>
      <c r="L9" s="138">
        <f>'A18'!$K$31</f>
        <v>0</v>
      </c>
      <c r="M9" s="181">
        <f>'A18'!$M$31</f>
        <v>0</v>
      </c>
      <c r="N9" s="219"/>
      <c r="O9" s="170">
        <f>'A18'!$O$31</f>
        <v>0</v>
      </c>
      <c r="P9" s="219"/>
      <c r="Q9" s="219"/>
      <c r="R9" s="219"/>
      <c r="S9" s="220"/>
    </row>
    <row r="10" spans="1:19" ht="21" customHeight="1" thickBot="1" thickTop="1">
      <c r="A10" s="150" t="s">
        <v>344</v>
      </c>
      <c r="B10" s="409"/>
      <c r="C10" s="409"/>
      <c r="D10" s="304" t="s">
        <v>192</v>
      </c>
      <c r="E10" s="688" t="s">
        <v>263</v>
      </c>
      <c r="F10" s="689" t="s">
        <v>218</v>
      </c>
      <c r="G10" s="138">
        <f>'A18'!$E$49</f>
        <v>0</v>
      </c>
      <c r="H10" s="180">
        <f>'A18'!$F$49</f>
        <v>0</v>
      </c>
      <c r="I10" s="648" t="s">
        <v>263</v>
      </c>
      <c r="J10" s="304" t="s">
        <v>218</v>
      </c>
      <c r="K10" s="138">
        <f>'A18'!$J$49</f>
        <v>0</v>
      </c>
      <c r="L10" s="138">
        <f>'A18'!$K$49</f>
        <v>0</v>
      </c>
      <c r="M10" s="181">
        <f>IF('A18'!$M$49&gt;0,'A18'!$M$49,0)</f>
        <v>0</v>
      </c>
      <c r="N10" s="219"/>
      <c r="O10" s="182">
        <f>'A18'!$O$49</f>
        <v>0</v>
      </c>
      <c r="P10" s="219"/>
      <c r="Q10" s="219"/>
      <c r="R10" s="219"/>
      <c r="S10" s="220"/>
    </row>
    <row r="11" spans="1:19" ht="21" customHeight="1" thickTop="1">
      <c r="A11" s="338" t="s">
        <v>570</v>
      </c>
      <c r="B11" s="331"/>
      <c r="C11" s="331"/>
      <c r="D11" s="844"/>
      <c r="E11" s="690" t="s">
        <v>263</v>
      </c>
      <c r="F11" s="291" t="s">
        <v>218</v>
      </c>
      <c r="G11" s="183"/>
      <c r="H11" s="222"/>
      <c r="I11" s="690" t="s">
        <v>218</v>
      </c>
      <c r="J11" s="291" t="s">
        <v>218</v>
      </c>
      <c r="K11" s="183"/>
      <c r="L11" s="222"/>
      <c r="M11" s="184">
        <f aca="true" t="shared" si="0" ref="M11:M18">G11+K11</f>
        <v>0</v>
      </c>
      <c r="N11" s="200"/>
      <c r="O11" s="187">
        <f>H11+L11</f>
        <v>0</v>
      </c>
      <c r="P11" s="200"/>
      <c r="Q11" s="200"/>
      <c r="R11" s="200"/>
      <c r="S11" s="736"/>
    </row>
    <row r="12" spans="1:19" ht="13.5" customHeight="1">
      <c r="A12" s="335" t="s">
        <v>349</v>
      </c>
      <c r="B12" s="319"/>
      <c r="C12" s="319"/>
      <c r="D12" s="622"/>
      <c r="E12" s="1073"/>
      <c r="F12" s="622"/>
      <c r="G12" s="278"/>
      <c r="H12" s="302" t="s">
        <v>263</v>
      </c>
      <c r="I12" s="441"/>
      <c r="J12" s="622"/>
      <c r="K12" s="278"/>
      <c r="L12" s="303" t="s">
        <v>263</v>
      </c>
      <c r="M12" s="279">
        <f t="shared" si="0"/>
        <v>0</v>
      </c>
      <c r="N12" s="198"/>
      <c r="O12" s="1074" t="s">
        <v>179</v>
      </c>
      <c r="P12" s="311"/>
      <c r="Q12" s="311"/>
      <c r="R12" s="311"/>
      <c r="S12" s="337"/>
    </row>
    <row r="13" spans="1:19" ht="13.5" customHeight="1">
      <c r="A13" s="335" t="s">
        <v>350</v>
      </c>
      <c r="B13" s="319"/>
      <c r="C13" s="319"/>
      <c r="D13" s="622" t="s">
        <v>192</v>
      </c>
      <c r="E13" s="1073" t="s">
        <v>263</v>
      </c>
      <c r="F13" s="652" t="s">
        <v>218</v>
      </c>
      <c r="G13" s="620"/>
      <c r="H13" s="1075" t="s">
        <v>263</v>
      </c>
      <c r="I13" s="441" t="s">
        <v>218</v>
      </c>
      <c r="J13" s="622" t="s">
        <v>218</v>
      </c>
      <c r="K13" s="620"/>
      <c r="L13" s="652" t="s">
        <v>263</v>
      </c>
      <c r="M13" s="279">
        <f t="shared" si="0"/>
        <v>0</v>
      </c>
      <c r="N13" s="198"/>
      <c r="O13" s="439" t="s">
        <v>179</v>
      </c>
      <c r="P13" s="311"/>
      <c r="Q13" s="311"/>
      <c r="R13" s="311"/>
      <c r="S13" s="337"/>
    </row>
    <row r="14" spans="1:19" ht="13.5" customHeight="1">
      <c r="A14" s="1076" t="s">
        <v>351</v>
      </c>
      <c r="B14" s="331"/>
      <c r="C14" s="331"/>
      <c r="D14" s="1077" t="s">
        <v>192</v>
      </c>
      <c r="E14" s="1078" t="s">
        <v>263</v>
      </c>
      <c r="F14" s="1077" t="s">
        <v>218</v>
      </c>
      <c r="G14" s="183"/>
      <c r="H14" s="1079" t="s">
        <v>263</v>
      </c>
      <c r="I14" s="1080" t="s">
        <v>218</v>
      </c>
      <c r="J14" s="1077" t="s">
        <v>218</v>
      </c>
      <c r="K14" s="183"/>
      <c r="L14" s="1077" t="s">
        <v>263</v>
      </c>
      <c r="M14" s="184">
        <f t="shared" si="0"/>
        <v>0</v>
      </c>
      <c r="N14" s="200"/>
      <c r="O14" s="1081" t="s">
        <v>179</v>
      </c>
      <c r="P14" s="1082"/>
      <c r="Q14" s="1082"/>
      <c r="R14" s="1082"/>
      <c r="S14" s="1083"/>
    </row>
    <row r="15" spans="1:19" ht="13.5" customHeight="1">
      <c r="A15" s="335" t="s">
        <v>349</v>
      </c>
      <c r="B15" s="319"/>
      <c r="C15" s="319"/>
      <c r="D15" s="622"/>
      <c r="E15" s="1073"/>
      <c r="F15" s="622"/>
      <c r="G15" s="278"/>
      <c r="H15" s="302" t="s">
        <v>263</v>
      </c>
      <c r="I15" s="441"/>
      <c r="J15" s="622"/>
      <c r="K15" s="278"/>
      <c r="L15" s="303" t="s">
        <v>263</v>
      </c>
      <c r="M15" s="279">
        <f t="shared" si="0"/>
        <v>0</v>
      </c>
      <c r="N15" s="198"/>
      <c r="O15" s="1074" t="s">
        <v>179</v>
      </c>
      <c r="P15" s="311"/>
      <c r="Q15" s="311"/>
      <c r="R15" s="311"/>
      <c r="S15" s="337"/>
    </row>
    <row r="16" spans="1:19" ht="13.5" customHeight="1">
      <c r="A16" s="335" t="s">
        <v>350</v>
      </c>
      <c r="B16" s="319"/>
      <c r="C16" s="319"/>
      <c r="D16" s="622" t="s">
        <v>192</v>
      </c>
      <c r="E16" s="1073" t="s">
        <v>263</v>
      </c>
      <c r="F16" s="622" t="s">
        <v>218</v>
      </c>
      <c r="G16" s="620"/>
      <c r="H16" s="621" t="s">
        <v>263</v>
      </c>
      <c r="I16" s="441" t="s">
        <v>218</v>
      </c>
      <c r="J16" s="622" t="s">
        <v>218</v>
      </c>
      <c r="K16" s="620"/>
      <c r="L16" s="622" t="s">
        <v>263</v>
      </c>
      <c r="M16" s="279">
        <f t="shared" si="0"/>
        <v>0</v>
      </c>
      <c r="N16" s="198"/>
      <c r="O16" s="336" t="s">
        <v>179</v>
      </c>
      <c r="P16" s="311"/>
      <c r="Q16" s="311"/>
      <c r="R16" s="311"/>
      <c r="S16" s="337"/>
    </row>
    <row r="17" spans="1:19" ht="13.5" customHeight="1" thickBot="1">
      <c r="A17" s="1084" t="s">
        <v>352</v>
      </c>
      <c r="B17" s="409"/>
      <c r="C17" s="409"/>
      <c r="D17" s="1085" t="s">
        <v>192</v>
      </c>
      <c r="E17" s="1086" t="s">
        <v>263</v>
      </c>
      <c r="F17" s="1085" t="s">
        <v>218</v>
      </c>
      <c r="G17" s="185"/>
      <c r="H17" s="1087" t="s">
        <v>263</v>
      </c>
      <c r="I17" s="1088" t="s">
        <v>218</v>
      </c>
      <c r="J17" s="1085" t="s">
        <v>218</v>
      </c>
      <c r="K17" s="185"/>
      <c r="L17" s="1085" t="s">
        <v>263</v>
      </c>
      <c r="M17" s="181">
        <f t="shared" si="0"/>
        <v>0</v>
      </c>
      <c r="N17" s="219"/>
      <c r="O17" s="1089" t="s">
        <v>179</v>
      </c>
      <c r="P17" s="1090"/>
      <c r="Q17" s="1090"/>
      <c r="R17" s="1090"/>
      <c r="S17" s="1091"/>
    </row>
    <row r="18" spans="1:19" ht="21" customHeight="1" thickBot="1" thickTop="1">
      <c r="A18" s="150" t="s">
        <v>353</v>
      </c>
      <c r="B18" s="409"/>
      <c r="C18" s="409"/>
      <c r="D18" s="304" t="s">
        <v>192</v>
      </c>
      <c r="E18" s="688" t="s">
        <v>263</v>
      </c>
      <c r="F18" s="304" t="s">
        <v>218</v>
      </c>
      <c r="G18" s="185"/>
      <c r="H18" s="168">
        <f>'A16'!J61</f>
        <v>0</v>
      </c>
      <c r="I18" s="648" t="s">
        <v>218</v>
      </c>
      <c r="J18" s="304" t="s">
        <v>218</v>
      </c>
      <c r="K18" s="185"/>
      <c r="L18" s="225">
        <f>'A16'!J59</f>
        <v>0</v>
      </c>
      <c r="M18" s="181">
        <f t="shared" si="0"/>
        <v>0</v>
      </c>
      <c r="N18" s="219"/>
      <c r="O18" s="186">
        <f>'A16'!$J$57</f>
        <v>0</v>
      </c>
      <c r="P18" s="219"/>
      <c r="Q18" s="219"/>
      <c r="R18" s="219"/>
      <c r="S18" s="220"/>
    </row>
    <row r="19" spans="1:19" ht="21" customHeight="1" thickBot="1" thickTop="1">
      <c r="A19" s="150" t="s">
        <v>354</v>
      </c>
      <c r="B19" s="409"/>
      <c r="C19" s="409"/>
      <c r="D19" s="304" t="s">
        <v>192</v>
      </c>
      <c r="E19" s="688" t="s">
        <v>263</v>
      </c>
      <c r="F19" s="304" t="s">
        <v>218</v>
      </c>
      <c r="G19" s="138">
        <f>'A17'!$H$52</f>
        <v>0</v>
      </c>
      <c r="H19" s="224">
        <f>'A17'!$I$52</f>
        <v>0</v>
      </c>
      <c r="I19" s="648" t="s">
        <v>218</v>
      </c>
      <c r="J19" s="304" t="s">
        <v>218</v>
      </c>
      <c r="K19" s="138">
        <f>'A17'!$L$52</f>
        <v>0</v>
      </c>
      <c r="L19" s="226">
        <f>'A17'!$M$52</f>
        <v>0</v>
      </c>
      <c r="M19" s="181">
        <f>'A17'!$N$52</f>
        <v>0</v>
      </c>
      <c r="N19" s="219"/>
      <c r="O19" s="223">
        <f>'A17'!$P$52</f>
        <v>0</v>
      </c>
      <c r="P19" s="219"/>
      <c r="Q19" s="219"/>
      <c r="R19" s="219"/>
      <c r="S19" s="220"/>
    </row>
    <row r="20" spans="1:19" ht="21" customHeight="1" thickTop="1">
      <c r="A20" s="338" t="s">
        <v>355</v>
      </c>
      <c r="B20" s="331"/>
      <c r="C20" s="331"/>
      <c r="D20" s="291" t="s">
        <v>192</v>
      </c>
      <c r="E20" s="690" t="s">
        <v>263</v>
      </c>
      <c r="F20" s="291" t="s">
        <v>218</v>
      </c>
      <c r="G20" s="139">
        <f>SUM(G9:G19)</f>
        <v>0</v>
      </c>
      <c r="H20" s="383" t="s">
        <v>263</v>
      </c>
      <c r="I20" s="406" t="s">
        <v>218</v>
      </c>
      <c r="J20" s="291" t="s">
        <v>218</v>
      </c>
      <c r="K20" s="139">
        <f>SUM(K9:K19)</f>
        <v>0</v>
      </c>
      <c r="L20" s="291" t="s">
        <v>263</v>
      </c>
      <c r="M20" s="184">
        <f>SUM(M9:M19)</f>
        <v>0</v>
      </c>
      <c r="N20" s="200"/>
      <c r="O20" s="206" t="s">
        <v>179</v>
      </c>
      <c r="P20" s="314"/>
      <c r="Q20" s="314"/>
      <c r="R20" s="314"/>
      <c r="S20" s="334"/>
    </row>
    <row r="21" spans="1:19" ht="39.75" customHeight="1">
      <c r="A21" s="319" t="s">
        <v>571</v>
      </c>
      <c r="B21" s="319"/>
      <c r="C21" s="319"/>
      <c r="D21" s="441"/>
      <c r="E21" s="815"/>
      <c r="F21" s="319"/>
      <c r="G21" s="1092"/>
      <c r="H21" s="319"/>
      <c r="I21" s="319"/>
      <c r="J21" s="319"/>
      <c r="K21" s="1092"/>
      <c r="L21" s="319"/>
      <c r="M21" s="1093"/>
      <c r="N21" s="198"/>
      <c r="O21" s="311"/>
      <c r="P21" s="311"/>
      <c r="Q21" s="311"/>
      <c r="R21" s="311"/>
      <c r="S21" s="311"/>
    </row>
    <row r="22" spans="1:19" ht="39.75" customHeight="1">
      <c r="A22" s="319"/>
      <c r="B22" s="319"/>
      <c r="C22" s="319"/>
      <c r="D22" s="441"/>
      <c r="E22" s="815"/>
      <c r="F22" s="319"/>
      <c r="G22" s="1092"/>
      <c r="H22" s="319"/>
      <c r="I22" s="319"/>
      <c r="J22" s="319"/>
      <c r="K22" s="1092"/>
      <c r="L22" s="319"/>
      <c r="M22" s="1093"/>
      <c r="N22" s="311"/>
      <c r="O22" s="311"/>
      <c r="P22" s="311"/>
      <c r="Q22" s="311"/>
      <c r="R22" s="311"/>
      <c r="S22" s="311"/>
    </row>
    <row r="23" spans="1:19" ht="39.75" customHeight="1">
      <c r="A23" s="319"/>
      <c r="B23" s="319"/>
      <c r="C23" s="319"/>
      <c r="D23" s="441"/>
      <c r="E23" s="815"/>
      <c r="F23" s="319"/>
      <c r="G23" s="1092"/>
      <c r="H23" s="319"/>
      <c r="I23" s="319"/>
      <c r="J23" s="319"/>
      <c r="K23" s="1092"/>
      <c r="L23" s="319"/>
      <c r="M23" s="1093"/>
      <c r="N23" s="311"/>
      <c r="O23" s="311"/>
      <c r="P23" s="311"/>
      <c r="Q23" s="311"/>
      <c r="R23" s="311"/>
      <c r="S23" s="311"/>
    </row>
    <row r="24" spans="1:19" ht="39.75" customHeight="1">
      <c r="A24" s="319"/>
      <c r="B24" s="319"/>
      <c r="C24" s="319"/>
      <c r="D24" s="441"/>
      <c r="E24" s="815"/>
      <c r="F24" s="319"/>
      <c r="G24" s="1092"/>
      <c r="H24" s="319"/>
      <c r="I24" s="319"/>
      <c r="J24" s="319"/>
      <c r="K24" s="1092"/>
      <c r="L24" s="319"/>
      <c r="M24" s="1093"/>
      <c r="N24" s="311"/>
      <c r="O24" s="311"/>
      <c r="P24" s="311"/>
      <c r="Q24" s="311"/>
      <c r="R24" s="311"/>
      <c r="S24" s="311"/>
    </row>
    <row r="25" spans="1:19" ht="65.25" customHeight="1">
      <c r="A25" s="319"/>
      <c r="B25" s="319"/>
      <c r="C25" s="319"/>
      <c r="D25" s="441"/>
      <c r="E25" s="815"/>
      <c r="F25" s="319"/>
      <c r="G25" s="1092"/>
      <c r="H25" s="319"/>
      <c r="I25" s="319"/>
      <c r="J25" s="319"/>
      <c r="K25" s="1092"/>
      <c r="L25" s="319"/>
      <c r="M25" s="1093"/>
      <c r="N25" s="311"/>
      <c r="O25" s="311"/>
      <c r="P25" s="311"/>
      <c r="Q25" s="311"/>
      <c r="R25" s="311"/>
      <c r="S25" s="311"/>
    </row>
    <row r="26" spans="1:19" ht="142.5" customHeight="1">
      <c r="A26" s="164" t="str">
        <f>Rev_Date</f>
        <v>REVISED JULY 1, 2010</v>
      </c>
      <c r="E26" s="310" t="str">
        <f>Exp_Date</f>
        <v>FORM EXPIRES 6-30-12</v>
      </c>
      <c r="F26" s="310"/>
      <c r="G26" s="310"/>
      <c r="H26" s="310"/>
      <c r="I26" s="310"/>
      <c r="J26" s="310"/>
      <c r="K26" s="310"/>
      <c r="L26" s="310"/>
      <c r="R26" s="319"/>
      <c r="S26" s="562" t="s">
        <v>356</v>
      </c>
    </row>
    <row r="27" ht="15" customHeight="1"/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showGridLines="0" showZeros="0" zoomScale="110" zoomScaleNormal="110" workbookViewId="0" topLeftCell="A1">
      <selection activeCell="B30" sqref="B30"/>
    </sheetView>
  </sheetViews>
  <sheetFormatPr defaultColWidth="9.140625" defaultRowHeight="12.75"/>
  <cols>
    <col min="1" max="1" width="1.7109375" style="920" customWidth="1"/>
    <col min="2" max="2" width="3.7109375" style="920" customWidth="1"/>
    <col min="3" max="3" width="2.7109375" style="920" customWidth="1"/>
    <col min="4" max="4" width="2.7109375" style="923" customWidth="1"/>
    <col min="5" max="5" width="22.7109375" style="993" customWidth="1"/>
    <col min="6" max="8" width="6.7109375" style="925" customWidth="1"/>
    <col min="9" max="9" width="4.7109375" style="925" customWidth="1"/>
    <col min="10" max="10" width="12.7109375" style="925" customWidth="1"/>
    <col min="11" max="11" width="2.7109375" style="995" customWidth="1"/>
    <col min="12" max="12" width="9.7109375" style="925" customWidth="1"/>
    <col min="13" max="13" width="4.7109375" style="925" customWidth="1"/>
    <col min="14" max="14" width="2.7109375" style="925" customWidth="1"/>
    <col min="15" max="15" width="4.7109375" style="925" customWidth="1"/>
    <col min="16" max="16" width="1.7109375" style="925" customWidth="1"/>
    <col min="17" max="16384" width="9.140625" style="920" customWidth="1"/>
  </cols>
  <sheetData>
    <row r="1" spans="1:16" ht="13.5">
      <c r="A1" s="914" t="s">
        <v>357</v>
      </c>
      <c r="B1" s="915"/>
      <c r="C1" s="916"/>
      <c r="D1" s="917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  <c r="P1" s="919"/>
    </row>
    <row r="2" spans="1:16" ht="8.25" customHeight="1">
      <c r="A2" s="921" t="s">
        <v>562</v>
      </c>
      <c r="B2" s="922"/>
      <c r="E2" s="924"/>
      <c r="F2" s="926" t="s">
        <v>71</v>
      </c>
      <c r="G2" s="924"/>
      <c r="H2" s="927"/>
      <c r="I2" s="927"/>
      <c r="K2" s="928"/>
      <c r="L2" s="929" t="s">
        <v>72</v>
      </c>
      <c r="P2" s="930"/>
    </row>
    <row r="3" spans="1:16" s="998" customFormat="1" ht="12.75">
      <c r="A3" s="996">
        <f>'A01'!$E$4</f>
        <v>0</v>
      </c>
      <c r="B3" s="997"/>
      <c r="D3" s="999"/>
      <c r="E3" s="1000"/>
      <c r="F3" s="1001">
        <f>'A01'!$E$5</f>
        <v>0</v>
      </c>
      <c r="G3" s="1002"/>
      <c r="H3" s="1002"/>
      <c r="I3" s="1002"/>
      <c r="J3" s="1002"/>
      <c r="K3" s="1003"/>
      <c r="L3" s="1004"/>
      <c r="M3" s="1005">
        <f>'A01'!$P$5</f>
        <v>0</v>
      </c>
      <c r="N3" s="1011" t="s">
        <v>7</v>
      </c>
      <c r="O3" s="1005">
        <f>'A01'!$R$5</f>
        <v>0</v>
      </c>
      <c r="P3" s="1006"/>
    </row>
    <row r="4" spans="1:16" ht="3" customHeight="1">
      <c r="A4" s="932"/>
      <c r="B4" s="933"/>
      <c r="C4" s="933"/>
      <c r="D4" s="934"/>
      <c r="E4" s="935"/>
      <c r="F4" s="937"/>
      <c r="G4" s="936"/>
      <c r="H4" s="936"/>
      <c r="I4" s="936"/>
      <c r="J4" s="936"/>
      <c r="K4" s="938"/>
      <c r="L4" s="937"/>
      <c r="M4" s="936"/>
      <c r="N4" s="936"/>
      <c r="O4" s="936"/>
      <c r="P4" s="939"/>
    </row>
    <row r="5" spans="1:16" ht="12.75" customHeight="1">
      <c r="A5" s="940" t="s">
        <v>358</v>
      </c>
      <c r="B5" s="941"/>
      <c r="C5" s="942"/>
      <c r="D5" s="943"/>
      <c r="E5" s="944"/>
      <c r="F5" s="944"/>
      <c r="G5" s="944"/>
      <c r="H5" s="944"/>
      <c r="I5" s="944"/>
      <c r="J5" s="944"/>
      <c r="K5" s="944"/>
      <c r="L5" s="944"/>
      <c r="M5" s="944"/>
      <c r="N5" s="944"/>
      <c r="O5" s="944"/>
      <c r="P5" s="945"/>
    </row>
    <row r="6" spans="1:16" ht="3.75" customHeight="1">
      <c r="A6" s="946"/>
      <c r="B6" s="274"/>
      <c r="C6" s="274"/>
      <c r="D6" s="947"/>
      <c r="E6" s="203"/>
      <c r="F6" s="203"/>
      <c r="G6" s="203"/>
      <c r="H6" s="203"/>
      <c r="I6" s="203"/>
      <c r="J6" s="203"/>
      <c r="K6" s="948"/>
      <c r="L6" s="203"/>
      <c r="M6" s="203"/>
      <c r="N6" s="203"/>
      <c r="O6" s="203"/>
      <c r="P6" s="949"/>
    </row>
    <row r="7" spans="1:16" ht="13.5" customHeight="1">
      <c r="A7" s="946"/>
      <c r="B7" s="274" t="s">
        <v>125</v>
      </c>
      <c r="C7" s="274" t="s">
        <v>359</v>
      </c>
      <c r="D7" s="950"/>
      <c r="E7" s="203"/>
      <c r="F7" s="951"/>
      <c r="G7" s="1007">
        <f>'A19'!$M$9</f>
        <v>0</v>
      </c>
      <c r="H7" s="944"/>
      <c r="I7" s="952" t="s">
        <v>360</v>
      </c>
      <c r="J7" s="1007">
        <f>'A19'!$M$10</f>
        <v>0</v>
      </c>
      <c r="K7" s="953" t="s">
        <v>314</v>
      </c>
      <c r="L7" s="1007">
        <f>G7+J7</f>
        <v>0</v>
      </c>
      <c r="M7" s="944"/>
      <c r="N7" s="948" t="s">
        <v>246</v>
      </c>
      <c r="O7" s="948"/>
      <c r="P7" s="954"/>
    </row>
    <row r="8" spans="1:16" ht="9.75" customHeight="1">
      <c r="A8" s="955"/>
      <c r="B8" s="956"/>
      <c r="C8" s="956"/>
      <c r="D8" s="950"/>
      <c r="E8" s="203"/>
      <c r="F8" s="957"/>
      <c r="G8" s="958" t="s">
        <v>361</v>
      </c>
      <c r="H8" s="959"/>
      <c r="I8" s="957"/>
      <c r="J8" s="958" t="s">
        <v>362</v>
      </c>
      <c r="K8" s="960"/>
      <c r="L8" s="960"/>
      <c r="M8" s="957"/>
      <c r="N8" s="957"/>
      <c r="O8" s="957"/>
      <c r="P8" s="961"/>
    </row>
    <row r="9" spans="1:16" ht="13.5" customHeight="1">
      <c r="A9" s="955"/>
      <c r="B9" s="956" t="s">
        <v>129</v>
      </c>
      <c r="C9" s="274" t="s">
        <v>363</v>
      </c>
      <c r="D9" s="947"/>
      <c r="E9" s="962"/>
      <c r="F9" s="962"/>
      <c r="G9" s="962"/>
      <c r="H9" s="962"/>
      <c r="I9" s="962"/>
      <c r="J9" s="962"/>
      <c r="K9" s="948"/>
      <c r="L9" s="203"/>
      <c r="M9" s="203"/>
      <c r="N9" s="203"/>
      <c r="O9" s="203"/>
      <c r="P9" s="949"/>
    </row>
    <row r="10" spans="1:16" ht="15" customHeight="1">
      <c r="A10" s="946"/>
      <c r="B10" s="274"/>
      <c r="C10" s="963" t="s">
        <v>73</v>
      </c>
      <c r="D10" s="947" t="s">
        <v>364</v>
      </c>
      <c r="E10" s="203"/>
      <c r="F10" s="203"/>
      <c r="G10" s="1007">
        <f>'A19'!$O$9</f>
        <v>0</v>
      </c>
      <c r="H10" s="944"/>
      <c r="I10" s="203"/>
      <c r="J10" s="1007">
        <f>'A19'!$O$10</f>
        <v>0</v>
      </c>
      <c r="K10" s="948"/>
      <c r="L10" s="964"/>
      <c r="M10" s="203"/>
      <c r="N10" s="203"/>
      <c r="O10" s="203"/>
      <c r="P10" s="949"/>
    </row>
    <row r="11" spans="1:16" ht="9.75" customHeight="1">
      <c r="A11" s="946"/>
      <c r="B11" s="274"/>
      <c r="C11" s="963"/>
      <c r="D11" s="947"/>
      <c r="E11" s="203"/>
      <c r="F11" s="203"/>
      <c r="G11" s="958" t="s">
        <v>361</v>
      </c>
      <c r="H11" s="964"/>
      <c r="I11" s="203"/>
      <c r="J11" s="958" t="s">
        <v>362</v>
      </c>
      <c r="K11" s="948"/>
      <c r="L11" s="948"/>
      <c r="M11" s="948"/>
      <c r="N11" s="948"/>
      <c r="O11" s="948"/>
      <c r="P11" s="954"/>
    </row>
    <row r="12" spans="1:16" ht="15" customHeight="1">
      <c r="A12" s="946"/>
      <c r="B12" s="274"/>
      <c r="C12" s="950" t="s">
        <v>81</v>
      </c>
      <c r="D12" s="947" t="s">
        <v>365</v>
      </c>
      <c r="E12" s="203"/>
      <c r="F12" s="203"/>
      <c r="G12" s="203"/>
      <c r="H12" s="203"/>
      <c r="I12" s="203"/>
      <c r="J12" s="203"/>
      <c r="K12" s="948"/>
      <c r="L12" s="964"/>
      <c r="M12" s="203"/>
      <c r="N12" s="203"/>
      <c r="O12" s="203"/>
      <c r="P12" s="949"/>
    </row>
    <row r="13" spans="1:16" ht="12.75" customHeight="1">
      <c r="A13" s="946"/>
      <c r="B13" s="274"/>
      <c r="C13" s="274"/>
      <c r="D13" s="947"/>
      <c r="E13" s="203" t="s">
        <v>366</v>
      </c>
      <c r="F13" s="203"/>
      <c r="G13" s="155">
        <v>58</v>
      </c>
      <c r="H13" s="156"/>
      <c r="I13" s="157"/>
      <c r="J13" s="158">
        <v>78</v>
      </c>
      <c r="K13" s="948"/>
      <c r="L13" s="203"/>
      <c r="M13" s="203"/>
      <c r="N13" s="203"/>
      <c r="O13" s="203"/>
      <c r="P13" s="949"/>
    </row>
    <row r="14" spans="1:16" ht="15" customHeight="1">
      <c r="A14" s="946"/>
      <c r="B14" s="274"/>
      <c r="C14" s="965" t="s">
        <v>87</v>
      </c>
      <c r="D14" s="947" t="s">
        <v>363</v>
      </c>
      <c r="E14" s="203"/>
      <c r="F14" s="203"/>
      <c r="G14" s="203"/>
      <c r="H14" s="203"/>
      <c r="I14" s="203"/>
      <c r="J14" s="203"/>
      <c r="K14" s="948"/>
      <c r="L14" s="203"/>
      <c r="M14" s="203"/>
      <c r="N14" s="203"/>
      <c r="O14" s="203"/>
      <c r="P14" s="949"/>
    </row>
    <row r="15" spans="1:16" ht="11.25" customHeight="1">
      <c r="A15" s="946"/>
      <c r="B15" s="274"/>
      <c r="C15" s="274"/>
      <c r="D15" s="947"/>
      <c r="E15" s="966" t="s">
        <v>664</v>
      </c>
      <c r="F15" s="931"/>
      <c r="G15" s="177">
        <f>G10*G13</f>
        <v>0</v>
      </c>
      <c r="H15" s="942"/>
      <c r="I15" s="967" t="s">
        <v>360</v>
      </c>
      <c r="J15" s="1007">
        <f>J10*J13</f>
        <v>0</v>
      </c>
      <c r="K15" s="953" t="s">
        <v>314</v>
      </c>
      <c r="L15" s="1007">
        <f>G15+J15</f>
        <v>0</v>
      </c>
      <c r="M15" s="944"/>
      <c r="N15" s="203" t="s">
        <v>246</v>
      </c>
      <c r="O15" s="203"/>
      <c r="P15" s="949"/>
    </row>
    <row r="16" spans="1:16" ht="13.5" customHeight="1">
      <c r="A16" s="946"/>
      <c r="B16" s="274" t="s">
        <v>133</v>
      </c>
      <c r="C16" s="274" t="s">
        <v>367</v>
      </c>
      <c r="D16" s="947"/>
      <c r="E16" s="203"/>
      <c r="F16" s="203"/>
      <c r="G16" s="203"/>
      <c r="H16" s="203"/>
      <c r="I16" s="203"/>
      <c r="J16" s="203"/>
      <c r="K16" s="948"/>
      <c r="L16" s="203"/>
      <c r="M16" s="203"/>
      <c r="N16" s="203"/>
      <c r="O16" s="203"/>
      <c r="P16" s="949"/>
    </row>
    <row r="17" spans="1:16" ht="10.5" customHeight="1">
      <c r="A17" s="946"/>
      <c r="B17" s="274"/>
      <c r="C17" s="274"/>
      <c r="D17" s="947" t="s">
        <v>368</v>
      </c>
      <c r="E17" s="203"/>
      <c r="F17" s="203"/>
      <c r="G17" s="203"/>
      <c r="H17" s="203"/>
      <c r="I17" s="203"/>
      <c r="J17" s="203"/>
      <c r="K17" s="948"/>
      <c r="L17" s="964"/>
      <c r="M17" s="203"/>
      <c r="N17" s="203"/>
      <c r="O17" s="203"/>
      <c r="P17" s="949"/>
    </row>
    <row r="18" spans="1:16" ht="11.25" customHeight="1">
      <c r="A18" s="946"/>
      <c r="B18" s="274"/>
      <c r="C18" s="274"/>
      <c r="D18" s="947" t="s">
        <v>665</v>
      </c>
      <c r="E18" s="203"/>
      <c r="F18" s="203"/>
      <c r="G18" s="203"/>
      <c r="H18" s="203"/>
      <c r="I18" s="203"/>
      <c r="J18" s="203"/>
      <c r="K18" s="948"/>
      <c r="L18" s="1007">
        <f>L7-L15</f>
        <v>0</v>
      </c>
      <c r="M18" s="944"/>
      <c r="N18" s="203" t="s">
        <v>246</v>
      </c>
      <c r="O18" s="203"/>
      <c r="P18" s="949"/>
    </row>
    <row r="19" spans="1:16" ht="13.5" customHeight="1">
      <c r="A19" s="946"/>
      <c r="B19" s="274" t="s">
        <v>136</v>
      </c>
      <c r="C19" s="274" t="s">
        <v>369</v>
      </c>
      <c r="D19" s="947"/>
      <c r="E19" s="203"/>
      <c r="F19" s="203"/>
      <c r="G19" s="203"/>
      <c r="H19" s="203"/>
      <c r="I19" s="203"/>
      <c r="J19" s="203"/>
      <c r="K19" s="948"/>
      <c r="L19" s="964"/>
      <c r="M19" s="203"/>
      <c r="N19" s="203"/>
      <c r="O19" s="203"/>
      <c r="P19" s="949"/>
    </row>
    <row r="20" spans="1:16" ht="10.5" customHeight="1">
      <c r="A20" s="946"/>
      <c r="B20" s="274"/>
      <c r="C20" s="274"/>
      <c r="D20" s="947" t="s">
        <v>363</v>
      </c>
      <c r="E20" s="968"/>
      <c r="F20" s="203"/>
      <c r="G20" s="969"/>
      <c r="H20" s="203"/>
      <c r="I20" s="203"/>
      <c r="J20" s="970">
        <f>IF(OR($L$21&gt;10,$L$21&lt;-10),"PROVIDE","")</f>
      </c>
      <c r="K20" s="948"/>
      <c r="L20" s="203"/>
      <c r="M20" s="203"/>
      <c r="N20" s="203"/>
      <c r="O20" s="203"/>
      <c r="P20" s="949"/>
    </row>
    <row r="21" spans="1:16" ht="11.25" customHeight="1">
      <c r="A21" s="946"/>
      <c r="B21" s="274"/>
      <c r="C21" s="274"/>
      <c r="D21" s="947" t="s">
        <v>666</v>
      </c>
      <c r="E21" s="203"/>
      <c r="F21" s="203"/>
      <c r="G21" s="203"/>
      <c r="H21" s="971"/>
      <c r="I21" s="203"/>
      <c r="J21" s="970">
        <f>IF(OR($L$21&gt;10,$L$21&lt;-10),"JUSTIFICATION","")</f>
      </c>
      <c r="K21" s="972"/>
      <c r="L21" s="1008">
        <f>IF(ISERROR(L18/L15*100),0,L18/L15*100)</f>
        <v>0</v>
      </c>
      <c r="M21" s="944"/>
      <c r="N21" s="203" t="s">
        <v>249</v>
      </c>
      <c r="O21" s="203"/>
      <c r="P21" s="949"/>
    </row>
    <row r="22" spans="1:16" ht="9.75" customHeight="1">
      <c r="A22" s="946"/>
      <c r="B22" s="274"/>
      <c r="C22" s="274"/>
      <c r="D22" s="947"/>
      <c r="E22" s="203"/>
      <c r="F22" s="203"/>
      <c r="G22" s="203"/>
      <c r="H22" s="203"/>
      <c r="I22" s="203"/>
      <c r="J22" s="203"/>
      <c r="K22" s="973"/>
      <c r="L22" s="974" t="s">
        <v>370</v>
      </c>
      <c r="M22" s="964"/>
      <c r="N22" s="203"/>
      <c r="O22" s="203"/>
      <c r="P22" s="949"/>
    </row>
    <row r="23" spans="1:16" ht="7.5" customHeight="1">
      <c r="A23" s="975"/>
      <c r="B23" s="976"/>
      <c r="C23" s="976"/>
      <c r="D23" s="977"/>
      <c r="E23" s="978"/>
      <c r="F23" s="978"/>
      <c r="G23" s="978"/>
      <c r="H23" s="978"/>
      <c r="I23" s="978"/>
      <c r="J23" s="978"/>
      <c r="K23" s="979"/>
      <c r="L23" s="980"/>
      <c r="M23" s="944"/>
      <c r="N23" s="978"/>
      <c r="O23" s="978"/>
      <c r="P23" s="981"/>
    </row>
    <row r="24" spans="1:16" ht="7.5" customHeight="1">
      <c r="A24" s="1396"/>
      <c r="B24" s="1390"/>
      <c r="C24" s="1390"/>
      <c r="D24" s="1391"/>
      <c r="E24" s="1392"/>
      <c r="F24" s="1392"/>
      <c r="G24" s="1392"/>
      <c r="H24" s="1392"/>
      <c r="I24" s="1392"/>
      <c r="J24" s="1392"/>
      <c r="K24" s="1393"/>
      <c r="L24" s="1394"/>
      <c r="M24" s="1177"/>
      <c r="N24" s="1392"/>
      <c r="O24" s="1392"/>
      <c r="P24" s="1395"/>
    </row>
    <row r="25" spans="1:18" ht="12" customHeight="1">
      <c r="A25" s="1397"/>
      <c r="B25" s="1338" t="s">
        <v>726</v>
      </c>
      <c r="C25" s="987"/>
      <c r="D25" s="988"/>
      <c r="E25" s="964"/>
      <c r="F25" s="964"/>
      <c r="G25" s="964"/>
      <c r="H25" s="964"/>
      <c r="I25" s="964"/>
      <c r="J25" s="964"/>
      <c r="K25" s="964"/>
      <c r="L25" s="964"/>
      <c r="M25" s="964"/>
      <c r="N25" s="964"/>
      <c r="O25" s="964"/>
      <c r="P25" s="989"/>
      <c r="R25" s="1388"/>
    </row>
    <row r="26" spans="1:16" ht="11.25" customHeight="1">
      <c r="A26" s="1397"/>
      <c r="B26" s="1338" t="s">
        <v>731</v>
      </c>
      <c r="C26" s="274"/>
      <c r="D26" s="947"/>
      <c r="E26" s="203"/>
      <c r="F26" s="203"/>
      <c r="G26" s="203"/>
      <c r="H26" s="203"/>
      <c r="I26" s="203"/>
      <c r="J26" s="203"/>
      <c r="K26" s="948"/>
      <c r="L26" s="203"/>
      <c r="M26" s="203"/>
      <c r="N26" s="203"/>
      <c r="O26" s="203"/>
      <c r="P26" s="949"/>
    </row>
    <row r="27" spans="1:16" ht="11.25" customHeight="1">
      <c r="A27" s="1397"/>
      <c r="B27" s="1387" t="s">
        <v>728</v>
      </c>
      <c r="C27" s="274"/>
      <c r="D27" s="947"/>
      <c r="E27" s="203"/>
      <c r="F27" s="203"/>
      <c r="G27" s="203"/>
      <c r="H27" s="203"/>
      <c r="I27" s="203"/>
      <c r="J27" s="203"/>
      <c r="K27" s="948"/>
      <c r="L27" s="203"/>
      <c r="M27" s="203"/>
      <c r="N27" s="203"/>
      <c r="O27" s="203"/>
      <c r="P27" s="949"/>
    </row>
    <row r="28" spans="1:18" ht="11.25" customHeight="1">
      <c r="A28" s="1178"/>
      <c r="B28" s="1387" t="s">
        <v>730</v>
      </c>
      <c r="C28" s="274"/>
      <c r="D28" s="947"/>
      <c r="E28" s="203"/>
      <c r="F28" s="203"/>
      <c r="G28" s="203"/>
      <c r="H28" s="203"/>
      <c r="I28" s="203"/>
      <c r="J28" s="203"/>
      <c r="K28" s="948"/>
      <c r="L28" s="203"/>
      <c r="M28" s="203"/>
      <c r="N28" s="203"/>
      <c r="O28" s="203"/>
      <c r="P28" s="949"/>
      <c r="R28" s="1389" t="s">
        <v>729</v>
      </c>
    </row>
    <row r="29" spans="1:16" ht="6" customHeight="1">
      <c r="A29" s="946"/>
      <c r="C29" s="274"/>
      <c r="D29" s="947"/>
      <c r="E29" s="203"/>
      <c r="F29" s="203"/>
      <c r="G29" s="203"/>
      <c r="H29" s="203"/>
      <c r="I29" s="203"/>
      <c r="J29" s="203"/>
      <c r="K29" s="948"/>
      <c r="L29" s="203"/>
      <c r="M29" s="203"/>
      <c r="N29" s="203"/>
      <c r="O29" s="203"/>
      <c r="P29" s="949"/>
    </row>
    <row r="30" spans="1:16" ht="12" customHeight="1">
      <c r="A30" s="946"/>
      <c r="B30" s="1165"/>
      <c r="C30" s="1166"/>
      <c r="D30" s="1159" t="s">
        <v>454</v>
      </c>
      <c r="E30" s="1167"/>
      <c r="F30" s="1160"/>
      <c r="G30" s="1160"/>
      <c r="H30" s="1160"/>
      <c r="I30" s="1160"/>
      <c r="J30" s="1160"/>
      <c r="K30" s="1168"/>
      <c r="L30" s="1160"/>
      <c r="M30" s="1160"/>
      <c r="N30" s="1160"/>
      <c r="O30" s="1160"/>
      <c r="P30" s="949"/>
    </row>
    <row r="31" spans="1:16" ht="12" customHeight="1">
      <c r="A31" s="946"/>
      <c r="C31" s="274"/>
      <c r="D31" s="1287" t="s">
        <v>455</v>
      </c>
      <c r="E31" s="1160"/>
      <c r="F31" s="203"/>
      <c r="G31" s="203"/>
      <c r="H31" s="203"/>
      <c r="I31" s="203"/>
      <c r="J31" s="203"/>
      <c r="K31" s="948"/>
      <c r="L31" s="203"/>
      <c r="M31" s="203"/>
      <c r="N31" s="203"/>
      <c r="O31" s="203"/>
      <c r="P31" s="949"/>
    </row>
    <row r="32" spans="1:16" ht="12" customHeight="1">
      <c r="A32" s="946"/>
      <c r="B32" s="1165"/>
      <c r="C32" s="1166"/>
      <c r="D32" s="1159" t="s">
        <v>456</v>
      </c>
      <c r="E32" s="1167"/>
      <c r="F32" s="1160"/>
      <c r="G32" s="1160"/>
      <c r="H32" s="1160"/>
      <c r="I32" s="1160"/>
      <c r="J32" s="1160"/>
      <c r="K32" s="1168"/>
      <c r="L32" s="1160"/>
      <c r="M32" s="1160"/>
      <c r="N32" s="1160"/>
      <c r="O32" s="1160"/>
      <c r="P32" s="949"/>
    </row>
    <row r="33" spans="1:16" ht="12" customHeight="1">
      <c r="A33" s="946"/>
      <c r="B33" s="1165"/>
      <c r="C33" s="1166"/>
      <c r="D33" s="1161" t="s">
        <v>457</v>
      </c>
      <c r="E33" s="1167"/>
      <c r="F33" s="1169"/>
      <c r="G33" s="1160"/>
      <c r="H33" s="1169"/>
      <c r="I33" s="1169"/>
      <c r="J33" s="1169"/>
      <c r="K33" s="1169"/>
      <c r="L33" s="1169"/>
      <c r="M33" s="1169"/>
      <c r="N33" s="1169"/>
      <c r="O33" s="1169"/>
      <c r="P33" s="949"/>
    </row>
    <row r="34" spans="1:16" ht="12" customHeight="1">
      <c r="A34" s="946"/>
      <c r="B34" s="1165"/>
      <c r="C34" s="1166"/>
      <c r="D34" s="1160" t="s">
        <v>445</v>
      </c>
      <c r="E34" s="1160"/>
      <c r="F34" s="1164"/>
      <c r="G34" s="1170"/>
      <c r="H34" s="1170"/>
      <c r="I34" s="1170"/>
      <c r="J34" s="1170"/>
      <c r="K34" s="1171"/>
      <c r="L34" s="1170"/>
      <c r="M34" s="1170"/>
      <c r="N34" s="1170"/>
      <c r="O34" s="1170"/>
      <c r="P34" s="949"/>
    </row>
    <row r="35" spans="1:16" ht="8.25" customHeight="1">
      <c r="A35" s="975"/>
      <c r="B35" s="982"/>
      <c r="C35" s="976"/>
      <c r="D35" s="977"/>
      <c r="E35" s="978"/>
      <c r="F35" s="978"/>
      <c r="G35" s="978"/>
      <c r="H35" s="978"/>
      <c r="I35" s="978"/>
      <c r="J35" s="978"/>
      <c r="K35" s="938"/>
      <c r="L35" s="978"/>
      <c r="M35" s="978"/>
      <c r="N35" s="978"/>
      <c r="O35" s="978"/>
      <c r="P35" s="981"/>
    </row>
    <row r="36" spans="1:16" ht="12.75" customHeight="1">
      <c r="A36" s="940" t="s">
        <v>371</v>
      </c>
      <c r="B36" s="983"/>
      <c r="C36" s="942"/>
      <c r="D36" s="943"/>
      <c r="E36" s="944"/>
      <c r="F36" s="944"/>
      <c r="G36" s="944"/>
      <c r="H36" s="944"/>
      <c r="I36" s="944"/>
      <c r="J36" s="944"/>
      <c r="K36" s="944"/>
      <c r="L36" s="944"/>
      <c r="M36" s="944"/>
      <c r="N36" s="944"/>
      <c r="O36" s="944"/>
      <c r="P36" s="945"/>
    </row>
    <row r="37" spans="1:16" ht="9" customHeight="1">
      <c r="A37" s="946"/>
      <c r="B37" s="274"/>
      <c r="C37" s="274"/>
      <c r="D37" s="947"/>
      <c r="E37" s="203"/>
      <c r="F37" s="203"/>
      <c r="G37" s="203"/>
      <c r="H37" s="203"/>
      <c r="I37" s="203"/>
      <c r="J37" s="203"/>
      <c r="K37" s="948"/>
      <c r="L37" s="203"/>
      <c r="M37" s="203"/>
      <c r="N37" s="203"/>
      <c r="O37" s="203"/>
      <c r="P37" s="949"/>
    </row>
    <row r="38" spans="1:18" ht="13.5" customHeight="1">
      <c r="A38" s="946"/>
      <c r="B38" s="274" t="s">
        <v>140</v>
      </c>
      <c r="C38" s="274" t="s">
        <v>372</v>
      </c>
      <c r="D38" s="947"/>
      <c r="E38" s="203"/>
      <c r="F38" s="203"/>
      <c r="G38" s="203"/>
      <c r="H38" s="203"/>
      <c r="I38" s="203"/>
      <c r="J38" s="203"/>
      <c r="K38" s="948"/>
      <c r="L38" s="203"/>
      <c r="M38" s="203"/>
      <c r="N38" s="203"/>
      <c r="O38" s="203"/>
      <c r="P38" s="949"/>
      <c r="R38" s="1338" t="s">
        <v>727</v>
      </c>
    </row>
    <row r="39" spans="1:16" ht="15" customHeight="1">
      <c r="A39" s="946"/>
      <c r="B39" s="274"/>
      <c r="C39" s="965" t="s">
        <v>73</v>
      </c>
      <c r="D39" s="947" t="s">
        <v>78</v>
      </c>
      <c r="E39" s="203"/>
      <c r="F39" s="203"/>
      <c r="G39" s="203"/>
      <c r="H39" s="1007">
        <f>'A10'!J46</f>
        <v>0</v>
      </c>
      <c r="I39" s="944"/>
      <c r="J39" s="203" t="s">
        <v>246</v>
      </c>
      <c r="M39" s="203"/>
      <c r="N39" s="203"/>
      <c r="O39" s="203"/>
      <c r="P39" s="949"/>
    </row>
    <row r="40" spans="1:16" ht="9.75" customHeight="1">
      <c r="A40" s="946"/>
      <c r="B40" s="274"/>
      <c r="C40" s="274"/>
      <c r="D40" s="947"/>
      <c r="E40" s="203"/>
      <c r="F40" s="203"/>
      <c r="G40" s="203"/>
      <c r="H40" s="958" t="s">
        <v>373</v>
      </c>
      <c r="I40" s="964"/>
      <c r="J40" s="203"/>
      <c r="K40" s="1246">
        <f>IF(AND($K$44&gt;0,$K$44&gt;=$K$43),"ARCHITECTURAL AREA","")</f>
      </c>
      <c r="L40" s="203"/>
      <c r="M40" s="203"/>
      <c r="N40" s="203"/>
      <c r="O40" s="203"/>
      <c r="P40" s="949"/>
    </row>
    <row r="41" spans="1:16" ht="15" customHeight="1">
      <c r="A41" s="946"/>
      <c r="B41" s="274"/>
      <c r="C41" s="965" t="s">
        <v>81</v>
      </c>
      <c r="D41" s="947" t="s">
        <v>374</v>
      </c>
      <c r="E41" s="203"/>
      <c r="F41" s="203"/>
      <c r="G41" s="203"/>
      <c r="H41" s="1007">
        <f>'A10'!J43</f>
        <v>0</v>
      </c>
      <c r="I41" s="944"/>
      <c r="J41" s="203" t="s">
        <v>246</v>
      </c>
      <c r="K41" s="1247">
        <f>IF(AND($K$44&gt;0,$K$44&gt;=$K$43),"MUST BE GREATER THAN","")</f>
      </c>
      <c r="L41" s="203"/>
      <c r="M41" s="203"/>
      <c r="N41" s="203"/>
      <c r="O41" s="203"/>
      <c r="P41" s="949"/>
    </row>
    <row r="42" spans="1:16" ht="11.25" customHeight="1">
      <c r="A42" s="946"/>
      <c r="B42" s="274"/>
      <c r="C42" s="274"/>
      <c r="D42" s="947"/>
      <c r="E42" s="203"/>
      <c r="F42" s="203"/>
      <c r="G42" s="203"/>
      <c r="H42" s="958" t="s">
        <v>375</v>
      </c>
      <c r="I42" s="964"/>
      <c r="J42" s="203"/>
      <c r="K42" s="1246">
        <f>IF(AND($K$44&gt;0,$K$44&gt;=$K$43),"SCHEDULED AREA","")</f>
      </c>
      <c r="L42" s="203"/>
      <c r="M42" s="203"/>
      <c r="N42" s="203"/>
      <c r="O42" s="203"/>
      <c r="P42" s="949"/>
    </row>
    <row r="43" spans="1:16" ht="15" customHeight="1">
      <c r="A43" s="946"/>
      <c r="B43" s="274"/>
      <c r="C43" s="965" t="s">
        <v>87</v>
      </c>
      <c r="D43" s="947" t="s">
        <v>376</v>
      </c>
      <c r="E43" s="203"/>
      <c r="F43" s="203"/>
      <c r="G43" s="203"/>
      <c r="H43" s="203"/>
      <c r="J43" s="203"/>
      <c r="K43" s="1007">
        <f>H39+H41</f>
        <v>0</v>
      </c>
      <c r="L43" s="944"/>
      <c r="M43" s="944"/>
      <c r="N43" s="203" t="s">
        <v>246</v>
      </c>
      <c r="O43" s="203"/>
      <c r="P43" s="949"/>
    </row>
    <row r="44" spans="1:16" ht="18" customHeight="1">
      <c r="A44" s="946"/>
      <c r="B44" s="274" t="s">
        <v>143</v>
      </c>
      <c r="C44" s="274" t="s">
        <v>377</v>
      </c>
      <c r="D44" s="947"/>
      <c r="E44" s="203"/>
      <c r="F44" s="203"/>
      <c r="G44" s="203"/>
      <c r="H44" s="203"/>
      <c r="I44" s="203"/>
      <c r="J44" s="203"/>
      <c r="K44" s="1009">
        <f>'A19'!M20</f>
        <v>0</v>
      </c>
      <c r="L44" s="944"/>
      <c r="M44" s="944"/>
      <c r="N44" s="203" t="s">
        <v>246</v>
      </c>
      <c r="O44" s="203"/>
      <c r="P44" s="949"/>
    </row>
    <row r="45" spans="1:16" ht="12" customHeight="1">
      <c r="A45" s="946"/>
      <c r="B45" s="274"/>
      <c r="C45" s="274"/>
      <c r="D45" s="947"/>
      <c r="E45" s="203"/>
      <c r="F45" s="203"/>
      <c r="G45" s="203"/>
      <c r="H45" s="203"/>
      <c r="I45" s="275"/>
      <c r="J45" s="984">
        <f>IF($K$46&gt;1.58,"PROVIDE","")</f>
      </c>
      <c r="K45" s="927" t="s">
        <v>378</v>
      </c>
      <c r="L45" s="203"/>
      <c r="M45" s="203"/>
      <c r="N45" s="203"/>
      <c r="O45" s="203"/>
      <c r="P45" s="949"/>
    </row>
    <row r="46" spans="1:16" ht="15.75" customHeight="1">
      <c r="A46" s="946"/>
      <c r="B46" s="274" t="s">
        <v>146</v>
      </c>
      <c r="C46" s="275" t="s">
        <v>379</v>
      </c>
      <c r="D46" s="275"/>
      <c r="E46" s="203"/>
      <c r="F46" s="203"/>
      <c r="G46" s="203"/>
      <c r="H46" s="203"/>
      <c r="I46" s="275"/>
      <c r="J46" s="970">
        <f>IF($K$46&gt;1.58,"JUSTIFICATION","")</f>
      </c>
      <c r="K46" s="1010">
        <f>IF(ISERROR(K43/K44),0,K43/K44)</f>
        <v>0</v>
      </c>
      <c r="L46" s="985"/>
      <c r="M46" s="944"/>
      <c r="N46" s="203"/>
      <c r="O46" s="203"/>
      <c r="P46" s="949"/>
    </row>
    <row r="47" spans="1:16" ht="10.5" customHeight="1">
      <c r="A47" s="946"/>
      <c r="B47" s="274"/>
      <c r="C47" s="274"/>
      <c r="D47" s="947" t="s">
        <v>667</v>
      </c>
      <c r="E47" s="203"/>
      <c r="F47" s="203"/>
      <c r="G47" s="203"/>
      <c r="H47" s="203"/>
      <c r="I47" s="203"/>
      <c r="J47" s="203"/>
      <c r="K47" s="958" t="s">
        <v>380</v>
      </c>
      <c r="L47" s="964"/>
      <c r="M47" s="964"/>
      <c r="N47" s="203"/>
      <c r="O47" s="203"/>
      <c r="P47" s="949"/>
    </row>
    <row r="48" spans="1:16" ht="11.25" customHeight="1">
      <c r="A48" s="975"/>
      <c r="B48" s="976"/>
      <c r="C48" s="976"/>
      <c r="D48" s="977"/>
      <c r="E48" s="978"/>
      <c r="F48" s="978"/>
      <c r="G48" s="978"/>
      <c r="H48" s="978"/>
      <c r="I48" s="978"/>
      <c r="J48" s="978"/>
      <c r="K48" s="986"/>
      <c r="L48" s="944"/>
      <c r="M48" s="944"/>
      <c r="N48" s="978"/>
      <c r="O48" s="978"/>
      <c r="P48" s="981"/>
    </row>
    <row r="49" spans="1:16" ht="12" customHeight="1">
      <c r="A49" s="1182" t="s">
        <v>449</v>
      </c>
      <c r="B49" s="322"/>
      <c r="C49" s="987"/>
      <c r="D49" s="988"/>
      <c r="E49" s="964"/>
      <c r="F49" s="964"/>
      <c r="G49" s="964"/>
      <c r="H49" s="964"/>
      <c r="I49" s="964"/>
      <c r="J49" s="964"/>
      <c r="K49" s="964"/>
      <c r="L49" s="964"/>
      <c r="M49" s="964"/>
      <c r="N49" s="964"/>
      <c r="O49" s="964"/>
      <c r="P49" s="989"/>
    </row>
    <row r="50" spans="1:16" ht="11.25" customHeight="1">
      <c r="A50" s="1179" t="s">
        <v>450</v>
      </c>
      <c r="B50" s="1180"/>
      <c r="C50" s="966"/>
      <c r="D50" s="1181"/>
      <c r="E50" s="948"/>
      <c r="F50" s="948"/>
      <c r="G50" s="948"/>
      <c r="H50" s="948"/>
      <c r="I50" s="948"/>
      <c r="J50" s="948"/>
      <c r="K50" s="948"/>
      <c r="L50" s="948"/>
      <c r="M50" s="948"/>
      <c r="N50" s="948"/>
      <c r="O50" s="948"/>
      <c r="P50" s="954"/>
    </row>
    <row r="51" spans="1:16" ht="11.25" customHeight="1">
      <c r="A51" s="1179" t="s">
        <v>464</v>
      </c>
      <c r="B51" s="1180"/>
      <c r="C51" s="966"/>
      <c r="D51" s="1181"/>
      <c r="E51" s="948"/>
      <c r="F51" s="948"/>
      <c r="G51" s="948"/>
      <c r="H51" s="948"/>
      <c r="I51" s="948"/>
      <c r="J51" s="948"/>
      <c r="K51" s="948"/>
      <c r="L51" s="948"/>
      <c r="M51" s="948"/>
      <c r="N51" s="948"/>
      <c r="O51" s="948"/>
      <c r="P51" s="954"/>
    </row>
    <row r="52" spans="1:16" ht="5.25" customHeight="1">
      <c r="A52" s="946"/>
      <c r="B52" s="274"/>
      <c r="C52" s="274"/>
      <c r="D52" s="947"/>
      <c r="E52" s="203"/>
      <c r="F52" s="203"/>
      <c r="G52" s="203"/>
      <c r="H52" s="203"/>
      <c r="I52" s="203"/>
      <c r="J52" s="203"/>
      <c r="K52" s="948"/>
      <c r="L52" s="203"/>
      <c r="M52" s="203"/>
      <c r="N52" s="203"/>
      <c r="O52" s="203"/>
      <c r="P52" s="949"/>
    </row>
    <row r="53" spans="1:16" ht="12" customHeight="1">
      <c r="A53" s="946"/>
      <c r="B53" s="1165"/>
      <c r="C53" s="1166"/>
      <c r="D53" s="1160" t="s">
        <v>452</v>
      </c>
      <c r="E53" s="920"/>
      <c r="F53" s="920"/>
      <c r="G53" s="920"/>
      <c r="H53" s="1173"/>
      <c r="I53" s="1159" t="s">
        <v>498</v>
      </c>
      <c r="J53" s="1160"/>
      <c r="K53" s="1168"/>
      <c r="L53" s="1160"/>
      <c r="M53" s="1160"/>
      <c r="N53" s="1160"/>
      <c r="O53" s="1160"/>
      <c r="P53" s="949"/>
    </row>
    <row r="54" spans="1:16" ht="11.25" customHeight="1">
      <c r="A54" s="946"/>
      <c r="B54" s="274"/>
      <c r="C54" s="274"/>
      <c r="D54" s="1287" t="s">
        <v>453</v>
      </c>
      <c r="E54" s="203"/>
      <c r="F54" s="203"/>
      <c r="G54" s="203"/>
      <c r="H54" s="203"/>
      <c r="I54" s="203"/>
      <c r="J54" s="203"/>
      <c r="K54" s="948"/>
      <c r="L54" s="203"/>
      <c r="M54" s="203"/>
      <c r="N54" s="203"/>
      <c r="O54" s="203"/>
      <c r="P54" s="949"/>
    </row>
    <row r="55" spans="1:16" ht="12" customHeight="1">
      <c r="A55" s="946"/>
      <c r="B55" s="1165"/>
      <c r="C55" s="1166"/>
      <c r="D55" s="1172" t="s">
        <v>451</v>
      </c>
      <c r="E55" s="920"/>
      <c r="F55" s="920"/>
      <c r="G55" s="1160"/>
      <c r="H55" s="1173"/>
      <c r="I55" s="1160" t="s">
        <v>458</v>
      </c>
      <c r="J55" s="1160"/>
      <c r="K55" s="1168"/>
      <c r="L55" s="1160"/>
      <c r="M55" s="1160"/>
      <c r="N55" s="1160"/>
      <c r="O55" s="1160"/>
      <c r="P55" s="949"/>
    </row>
    <row r="56" spans="1:16" ht="12" customHeight="1">
      <c r="A56" s="946"/>
      <c r="B56" s="1165"/>
      <c r="C56" s="1166"/>
      <c r="D56" s="1160" t="s">
        <v>445</v>
      </c>
      <c r="E56" s="920"/>
      <c r="F56" s="1164"/>
      <c r="G56" s="1170"/>
      <c r="H56" s="1170"/>
      <c r="I56" s="1170"/>
      <c r="J56" s="1170"/>
      <c r="K56" s="1171"/>
      <c r="L56" s="1170"/>
      <c r="M56" s="1170"/>
      <c r="N56" s="1170"/>
      <c r="O56" s="1170"/>
      <c r="P56" s="949"/>
    </row>
    <row r="57" spans="1:16" ht="6.75" customHeight="1">
      <c r="A57" s="990"/>
      <c r="B57" s="991"/>
      <c r="C57" s="976"/>
      <c r="D57" s="977"/>
      <c r="E57" s="978"/>
      <c r="F57" s="978"/>
      <c r="G57" s="978"/>
      <c r="H57" s="978"/>
      <c r="I57" s="978"/>
      <c r="J57" s="978"/>
      <c r="K57" s="938"/>
      <c r="L57" s="978"/>
      <c r="M57" s="978"/>
      <c r="N57" s="978"/>
      <c r="O57" s="978"/>
      <c r="P57" s="981"/>
    </row>
    <row r="58" spans="1:16" ht="9.75" customHeight="1">
      <c r="A58" s="992"/>
      <c r="B58" s="992"/>
      <c r="C58" s="274"/>
      <c r="D58" s="947"/>
      <c r="E58" s="203"/>
      <c r="F58" s="203"/>
      <c r="G58" s="203"/>
      <c r="H58" s="203"/>
      <c r="I58" s="203"/>
      <c r="J58" s="203"/>
      <c r="K58" s="948"/>
      <c r="L58" s="203"/>
      <c r="M58" s="203"/>
      <c r="N58" s="203"/>
      <c r="O58" s="203"/>
      <c r="P58" s="203"/>
    </row>
    <row r="59" spans="1:16" ht="11.25" customHeight="1">
      <c r="A59" s="920" t="str">
        <f>Rev_Date</f>
        <v>REVISED JULY 1, 2010</v>
      </c>
      <c r="F59" s="994" t="str">
        <f>Exp_Date</f>
        <v>FORM EXPIRES 6-30-12</v>
      </c>
      <c r="G59" s="994"/>
      <c r="H59" s="994"/>
      <c r="I59" s="994"/>
      <c r="J59" s="994"/>
      <c r="K59" s="994"/>
      <c r="L59" s="994"/>
      <c r="P59" s="993" t="s">
        <v>381</v>
      </c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showGridLines="0" showZeros="0" zoomScale="106" zoomScaleNormal="106" workbookViewId="0" topLeftCell="A1">
      <selection activeCell="B38" sqref="B38"/>
    </sheetView>
  </sheetViews>
  <sheetFormatPr defaultColWidth="9.140625" defaultRowHeight="12.75"/>
  <cols>
    <col min="1" max="1" width="1.7109375" style="1016" customWidth="1"/>
    <col min="2" max="3" width="2.7109375" style="1016" customWidth="1"/>
    <col min="4" max="4" width="2.57421875" style="1016" customWidth="1"/>
    <col min="5" max="5" width="24.7109375" style="1016" customWidth="1"/>
    <col min="6" max="6" width="12.7109375" style="1016" customWidth="1"/>
    <col min="7" max="7" width="1.7109375" style="1016" customWidth="1"/>
    <col min="8" max="8" width="10.7109375" style="1016" customWidth="1"/>
    <col min="9" max="11" width="4.7109375" style="1016" customWidth="1"/>
    <col min="12" max="12" width="5.7109375" style="1016" customWidth="1"/>
    <col min="13" max="13" width="8.7109375" style="1016" customWidth="1"/>
    <col min="14" max="14" width="2.7109375" style="1016" customWidth="1"/>
    <col min="15" max="15" width="8.7109375" style="1016" customWidth="1"/>
    <col min="16" max="16" width="1.7109375" style="1016" customWidth="1"/>
    <col min="17" max="16384" width="9.140625" style="1016" customWidth="1"/>
  </cols>
  <sheetData>
    <row r="1" spans="1:16" ht="13.5">
      <c r="A1" s="1012" t="s">
        <v>382</v>
      </c>
      <c r="B1" s="1013"/>
      <c r="C1" s="1013"/>
      <c r="D1" s="1013"/>
      <c r="E1" s="1014"/>
      <c r="F1" s="1014"/>
      <c r="G1" s="1014"/>
      <c r="H1" s="1014"/>
      <c r="I1" s="1014"/>
      <c r="J1" s="1014"/>
      <c r="K1" s="1014"/>
      <c r="L1" s="1014"/>
      <c r="M1" s="1014"/>
      <c r="N1" s="1014"/>
      <c r="O1" s="1014"/>
      <c r="P1" s="1015"/>
    </row>
    <row r="2" spans="1:16" ht="9.75" customHeight="1">
      <c r="A2" s="1017" t="s">
        <v>562</v>
      </c>
      <c r="B2" s="1018"/>
      <c r="C2" s="1018"/>
      <c r="D2" s="1018"/>
      <c r="E2" s="1019"/>
      <c r="F2" s="1058" t="s">
        <v>71</v>
      </c>
      <c r="G2" s="1019"/>
      <c r="H2" s="1019"/>
      <c r="I2" s="1019"/>
      <c r="J2" s="1019"/>
      <c r="L2" s="1017" t="s">
        <v>72</v>
      </c>
      <c r="M2" s="1020"/>
      <c r="N2" s="1021"/>
      <c r="O2" s="1020"/>
      <c r="P2" s="1022"/>
    </row>
    <row r="3" spans="1:16" s="1067" customFormat="1" ht="11.25" customHeight="1">
      <c r="A3" s="1059">
        <f>'A01'!$E$4</f>
        <v>0</v>
      </c>
      <c r="B3" s="1060"/>
      <c r="C3" s="1060"/>
      <c r="D3" s="1060"/>
      <c r="E3" s="1061"/>
      <c r="F3" s="1062">
        <f>'A01'!$E$5</f>
        <v>0</v>
      </c>
      <c r="G3" s="1063"/>
      <c r="H3" s="1063"/>
      <c r="I3" s="1063"/>
      <c r="J3" s="1063"/>
      <c r="L3" s="1064"/>
      <c r="M3" s="1065">
        <f>'A01'!$P$5</f>
        <v>0</v>
      </c>
      <c r="N3" s="1072" t="s">
        <v>7</v>
      </c>
      <c r="O3" s="1065">
        <f>'A01'!$R$5</f>
        <v>0</v>
      </c>
      <c r="P3" s="1066"/>
    </row>
    <row r="4" spans="1:16" ht="4.5" customHeight="1">
      <c r="A4" s="1025"/>
      <c r="B4" s="1026"/>
      <c r="C4" s="1026"/>
      <c r="D4" s="1026"/>
      <c r="E4" s="1027"/>
      <c r="F4" s="1028"/>
      <c r="G4" s="1027"/>
      <c r="H4" s="1027"/>
      <c r="I4" s="1027"/>
      <c r="J4" s="1027"/>
      <c r="K4" s="1027"/>
      <c r="L4" s="1028"/>
      <c r="M4" s="1029"/>
      <c r="N4" s="1029"/>
      <c r="O4" s="1029"/>
      <c r="P4" s="1030"/>
    </row>
    <row r="5" spans="1:16" ht="9" customHeight="1">
      <c r="A5" s="1023"/>
      <c r="B5" s="1019"/>
      <c r="C5" s="1019"/>
      <c r="D5" s="1019"/>
      <c r="P5" s="1031"/>
    </row>
    <row r="6" spans="1:16" ht="15.75" customHeight="1">
      <c r="A6" s="1023"/>
      <c r="B6" s="1019" t="s">
        <v>125</v>
      </c>
      <c r="C6" s="1019" t="s">
        <v>383</v>
      </c>
      <c r="D6" s="1019"/>
      <c r="I6" s="1019"/>
      <c r="J6" s="1032"/>
      <c r="K6" s="1033" t="s">
        <v>384</v>
      </c>
      <c r="L6" s="177">
        <f>'A04'!$F$33</f>
        <v>0</v>
      </c>
      <c r="M6" s="378"/>
      <c r="N6" s="1034"/>
      <c r="P6" s="1031"/>
    </row>
    <row r="7" spans="1:16" ht="11.25" customHeight="1">
      <c r="A7" s="1023"/>
      <c r="B7" s="1019"/>
      <c r="C7" s="1019"/>
      <c r="D7" s="1019"/>
      <c r="K7" s="1035"/>
      <c r="L7" s="1036" t="s">
        <v>385</v>
      </c>
      <c r="M7" s="1037"/>
      <c r="N7" s="1037"/>
      <c r="O7" s="275"/>
      <c r="P7" s="1031"/>
    </row>
    <row r="8" spans="1:16" ht="15.75" customHeight="1">
      <c r="A8" s="1023"/>
      <c r="B8" s="1019" t="s">
        <v>386</v>
      </c>
      <c r="C8" s="1038" t="s">
        <v>73</v>
      </c>
      <c r="D8" s="1019" t="s">
        <v>387</v>
      </c>
      <c r="G8" s="1016" t="s">
        <v>384</v>
      </c>
      <c r="H8" s="723">
        <f>'A04'!$F$20</f>
        <v>0</v>
      </c>
      <c r="I8" s="625"/>
      <c r="P8" s="1031"/>
    </row>
    <row r="9" spans="1:16" ht="11.25" customHeight="1">
      <c r="A9" s="1023"/>
      <c r="B9" s="1019"/>
      <c r="C9" s="1019"/>
      <c r="D9" s="1019" t="s">
        <v>388</v>
      </c>
      <c r="H9" s="1036" t="s">
        <v>389</v>
      </c>
      <c r="I9" s="1036"/>
      <c r="P9" s="1031"/>
    </row>
    <row r="10" spans="1:16" ht="18.75" customHeight="1">
      <c r="A10" s="1023"/>
      <c r="B10" s="1019"/>
      <c r="C10" s="1039" t="s">
        <v>81</v>
      </c>
      <c r="D10" s="1019" t="s">
        <v>390</v>
      </c>
      <c r="G10" s="1016" t="s">
        <v>384</v>
      </c>
      <c r="H10" s="723">
        <f>'A04'!$H$56</f>
        <v>0</v>
      </c>
      <c r="I10" s="625"/>
      <c r="P10" s="1031"/>
    </row>
    <row r="11" spans="1:16" ht="10.5" customHeight="1">
      <c r="A11" s="1023"/>
      <c r="B11" s="1019"/>
      <c r="C11" s="1019"/>
      <c r="D11" s="1019" t="s">
        <v>391</v>
      </c>
      <c r="E11" s="1019"/>
      <c r="F11" s="1019"/>
      <c r="G11" s="1019"/>
      <c r="H11" s="1040" t="s">
        <v>392</v>
      </c>
      <c r="I11" s="1040"/>
      <c r="J11" s="1019"/>
      <c r="K11" s="1019"/>
      <c r="L11" s="1019"/>
      <c r="M11" s="1019"/>
      <c r="N11" s="1019"/>
      <c r="O11" s="1019"/>
      <c r="P11" s="1031"/>
    </row>
    <row r="12" spans="1:16" ht="20.25" customHeight="1">
      <c r="A12" s="1023"/>
      <c r="B12" s="1019"/>
      <c r="C12" s="1039" t="s">
        <v>87</v>
      </c>
      <c r="D12" s="1019" t="s">
        <v>393</v>
      </c>
      <c r="G12" s="1016" t="s">
        <v>384</v>
      </c>
      <c r="H12" s="723">
        <f>'A04'!$H$62</f>
        <v>0</v>
      </c>
      <c r="I12" s="625"/>
      <c r="P12" s="1031"/>
    </row>
    <row r="13" spans="1:16" ht="10.5" customHeight="1">
      <c r="A13" s="1023"/>
      <c r="B13" s="1019"/>
      <c r="C13" s="1019"/>
      <c r="D13" s="1019" t="s">
        <v>394</v>
      </c>
      <c r="H13" s="1036" t="s">
        <v>395</v>
      </c>
      <c r="I13" s="1036"/>
      <c r="P13" s="1031"/>
    </row>
    <row r="14" spans="1:16" ht="20.25" customHeight="1">
      <c r="A14" s="1023"/>
      <c r="B14" s="1019"/>
      <c r="C14" s="1039" t="s">
        <v>98</v>
      </c>
      <c r="D14" s="1019" t="s">
        <v>396</v>
      </c>
      <c r="G14" s="1016" t="s">
        <v>384</v>
      </c>
      <c r="H14" s="723">
        <f>'A04'!H67</f>
        <v>0</v>
      </c>
      <c r="I14" s="625"/>
      <c r="P14" s="1031"/>
    </row>
    <row r="15" spans="1:16" ht="10.5" customHeight="1">
      <c r="A15" s="1023"/>
      <c r="B15" s="1019"/>
      <c r="C15" s="1019"/>
      <c r="D15" s="1019" t="s">
        <v>391</v>
      </c>
      <c r="H15" s="1127" t="s">
        <v>397</v>
      </c>
      <c r="I15" s="1127"/>
      <c r="P15" s="1031"/>
    </row>
    <row r="16" spans="1:16" ht="20.25" customHeight="1">
      <c r="A16" s="1023"/>
      <c r="B16" s="1019"/>
      <c r="C16" s="1039" t="s">
        <v>104</v>
      </c>
      <c r="D16" s="1019" t="s">
        <v>80</v>
      </c>
      <c r="G16" s="1016" t="s">
        <v>384</v>
      </c>
      <c r="H16" s="723">
        <f>'A04'!H71</f>
        <v>0</v>
      </c>
      <c r="I16" s="625"/>
      <c r="P16" s="1031"/>
    </row>
    <row r="17" spans="1:16" ht="10.5" customHeight="1">
      <c r="A17" s="1023"/>
      <c r="B17" s="1019"/>
      <c r="C17" s="1019"/>
      <c r="D17" s="1019"/>
      <c r="H17" s="1127" t="s">
        <v>398</v>
      </c>
      <c r="I17" s="1127"/>
      <c r="P17" s="1031"/>
    </row>
    <row r="18" spans="1:16" ht="20.25" customHeight="1">
      <c r="A18" s="1023"/>
      <c r="B18" s="1019"/>
      <c r="C18" s="1039" t="s">
        <v>106</v>
      </c>
      <c r="D18" s="1019" t="s">
        <v>399</v>
      </c>
      <c r="J18" s="1032"/>
      <c r="K18" s="1032" t="s">
        <v>384</v>
      </c>
      <c r="L18" s="1153">
        <f>H8+H10+H12+H14+H16</f>
        <v>0</v>
      </c>
      <c r="M18" s="378"/>
      <c r="N18" s="1034"/>
      <c r="P18" s="1031"/>
    </row>
    <row r="19" spans="1:16" ht="9" customHeight="1">
      <c r="A19" s="1023"/>
      <c r="B19" s="1019"/>
      <c r="C19" s="1019"/>
      <c r="D19" s="1019"/>
      <c r="P19" s="1031"/>
    </row>
    <row r="20" spans="1:16" ht="15.75" customHeight="1">
      <c r="A20" s="1023"/>
      <c r="B20" s="1019" t="s">
        <v>133</v>
      </c>
      <c r="C20" s="1019" t="s">
        <v>400</v>
      </c>
      <c r="D20" s="1019"/>
      <c r="P20" s="1031"/>
    </row>
    <row r="21" spans="1:16" ht="12" customHeight="1">
      <c r="A21" s="1023"/>
      <c r="B21" s="1019"/>
      <c r="C21" s="1019"/>
      <c r="D21" s="1019" t="s">
        <v>401</v>
      </c>
      <c r="J21" s="1032"/>
      <c r="K21" s="1032" t="s">
        <v>384</v>
      </c>
      <c r="L21" s="177">
        <f>L6-L18</f>
        <v>0</v>
      </c>
      <c r="M21" s="378"/>
      <c r="N21" s="1034"/>
      <c r="P21" s="1031"/>
    </row>
    <row r="22" spans="1:16" ht="9" customHeight="1">
      <c r="A22" s="1023"/>
      <c r="B22" s="1019"/>
      <c r="C22" s="1019"/>
      <c r="D22" s="1019"/>
      <c r="P22" s="1031"/>
    </row>
    <row r="23" spans="1:16" ht="15.75" customHeight="1">
      <c r="A23" s="1023"/>
      <c r="B23" s="1019" t="s">
        <v>402</v>
      </c>
      <c r="C23" s="1039" t="s">
        <v>73</v>
      </c>
      <c r="D23" s="1019" t="s">
        <v>403</v>
      </c>
      <c r="F23" s="624"/>
      <c r="H23" s="1112">
        <f>'A19'!$H$9</f>
        <v>0</v>
      </c>
      <c r="I23" s="644"/>
      <c r="J23" s="1153">
        <f>'A19'!$H$10+'A19'!$H$11+'A19'!$H$18</f>
        <v>0</v>
      </c>
      <c r="K23" s="1034"/>
      <c r="L23" s="1024"/>
      <c r="P23" s="1031"/>
    </row>
    <row r="24" spans="1:16" ht="9.75" customHeight="1">
      <c r="A24" s="1023"/>
      <c r="B24" s="1019"/>
      <c r="C24" s="1019"/>
      <c r="D24" s="1019"/>
      <c r="F24" s="1036"/>
      <c r="H24" s="1069" t="s">
        <v>404</v>
      </c>
      <c r="I24" s="1035"/>
      <c r="J24" s="1070" t="s">
        <v>405</v>
      </c>
      <c r="K24" s="1037"/>
      <c r="L24" s="1041"/>
      <c r="P24" s="1031"/>
    </row>
    <row r="25" spans="1:16" ht="15.75" customHeight="1">
      <c r="A25" s="1023"/>
      <c r="B25" s="1019"/>
      <c r="C25" s="1019"/>
      <c r="D25" s="1019"/>
      <c r="F25" s="1036"/>
      <c r="H25" s="1042"/>
      <c r="I25" s="1035"/>
      <c r="J25" s="1071" t="s">
        <v>406</v>
      </c>
      <c r="K25" s="1037"/>
      <c r="L25" s="1041"/>
      <c r="P25" s="1031"/>
    </row>
    <row r="26" spans="1:16" ht="15.75" customHeight="1">
      <c r="A26" s="1023"/>
      <c r="B26" s="1019"/>
      <c r="C26" s="1039" t="s">
        <v>81</v>
      </c>
      <c r="D26" s="1019" t="s">
        <v>365</v>
      </c>
      <c r="P26" s="1031"/>
    </row>
    <row r="27" spans="1:16" ht="11.25" customHeight="1">
      <c r="A27" s="1023"/>
      <c r="B27" s="1019"/>
      <c r="C27" s="1019"/>
      <c r="D27" s="1019"/>
      <c r="E27" s="1016" t="s">
        <v>366</v>
      </c>
      <c r="F27" s="1037"/>
      <c r="H27" s="1037">
        <v>92</v>
      </c>
      <c r="I27" s="1043"/>
      <c r="J27" s="1404">
        <v>123</v>
      </c>
      <c r="K27" s="1404"/>
      <c r="L27" s="1037"/>
      <c r="P27" s="1031"/>
    </row>
    <row r="28" spans="1:16" ht="15.75" customHeight="1">
      <c r="A28" s="1023"/>
      <c r="B28" s="1019"/>
      <c r="C28" s="1039" t="s">
        <v>87</v>
      </c>
      <c r="D28" s="1019" t="s">
        <v>407</v>
      </c>
      <c r="P28" s="1031"/>
    </row>
    <row r="29" spans="1:16" ht="12" customHeight="1">
      <c r="A29" s="1023"/>
      <c r="B29" s="1019"/>
      <c r="C29" s="1019"/>
      <c r="D29" s="1019"/>
      <c r="E29" s="1016" t="s">
        <v>408</v>
      </c>
      <c r="F29" s="624">
        <f>F23*F27</f>
        <v>0</v>
      </c>
      <c r="G29" s="1043"/>
      <c r="H29" s="177">
        <f>IF(ISERROR(H23*H27),0,H23*H27)</f>
        <v>0</v>
      </c>
      <c r="I29" s="1044" t="s">
        <v>360</v>
      </c>
      <c r="J29" s="177">
        <f>IF(ISERROR(J23*J27),0,J23*J27)</f>
        <v>0</v>
      </c>
      <c r="K29" s="378"/>
      <c r="L29" s="1044" t="s">
        <v>314</v>
      </c>
      <c r="M29" s="177">
        <f>H29+J29</f>
        <v>0</v>
      </c>
      <c r="N29" s="378"/>
      <c r="O29" s="1019" t="s">
        <v>246</v>
      </c>
      <c r="P29" s="1031"/>
    </row>
    <row r="30" spans="1:16" ht="9" customHeight="1">
      <c r="A30" s="1023"/>
      <c r="B30" s="1019"/>
      <c r="C30" s="1019"/>
      <c r="D30" s="1019"/>
      <c r="P30" s="1031"/>
    </row>
    <row r="31" spans="1:16" ht="15.75" customHeight="1">
      <c r="A31" s="1023"/>
      <c r="B31" s="1019" t="s">
        <v>140</v>
      </c>
      <c r="C31" s="1019" t="s">
        <v>409</v>
      </c>
      <c r="D31" s="1019"/>
      <c r="L31" s="1045">
        <v>174</v>
      </c>
      <c r="M31" s="1046"/>
      <c r="N31" s="1037"/>
      <c r="O31" s="275"/>
      <c r="P31" s="1031"/>
    </row>
    <row r="32" spans="1:16" ht="15.75" customHeight="1">
      <c r="A32" s="1023"/>
      <c r="B32" s="1019" t="s">
        <v>143</v>
      </c>
      <c r="C32" s="1019" t="s">
        <v>410</v>
      </c>
      <c r="D32" s="1019"/>
      <c r="J32" s="1047"/>
      <c r="K32" s="1032" t="s">
        <v>384</v>
      </c>
      <c r="L32" s="177">
        <f>M29*L31</f>
        <v>0</v>
      </c>
      <c r="M32" s="378"/>
      <c r="N32" s="1034"/>
      <c r="O32" s="1047">
        <f>IF($M$29&gt;0,IF(AND($L$21&lt;$L$33),"VARIANCE ",""),"")</f>
      </c>
      <c r="P32" s="1031"/>
    </row>
    <row r="33" spans="1:16" ht="15.75" customHeight="1">
      <c r="A33" s="1023"/>
      <c r="B33" s="1019" t="s">
        <v>146</v>
      </c>
      <c r="C33" s="1019" t="s">
        <v>411</v>
      </c>
      <c r="D33" s="1019"/>
      <c r="J33" s="1032"/>
      <c r="K33" s="1032" t="s">
        <v>384</v>
      </c>
      <c r="L33" s="177">
        <f>L32*0.2</f>
        <v>0</v>
      </c>
      <c r="M33" s="378"/>
      <c r="N33" s="1034"/>
      <c r="O33" s="1047">
        <f>IF($M$29&gt;0,IF(AND($L$21&lt;$L$33),"REQUIRED ",""),"")</f>
      </c>
      <c r="P33" s="1031"/>
    </row>
    <row r="34" spans="1:16" ht="7.5" customHeight="1">
      <c r="A34" s="1025"/>
      <c r="B34" s="1027"/>
      <c r="C34" s="1027"/>
      <c r="D34" s="1027"/>
      <c r="E34" s="1027"/>
      <c r="F34" s="1027"/>
      <c r="G34" s="1027"/>
      <c r="H34" s="1027"/>
      <c r="I34" s="1027"/>
      <c r="J34" s="1027"/>
      <c r="K34" s="1027"/>
      <c r="L34" s="1027"/>
      <c r="M34" s="1027"/>
      <c r="N34" s="1027"/>
      <c r="O34" s="1027"/>
      <c r="P34" s="1048"/>
    </row>
    <row r="35" spans="1:16" ht="15.75" customHeight="1">
      <c r="A35" s="1049"/>
      <c r="B35" s="1068" t="s">
        <v>477</v>
      </c>
      <c r="C35" s="1050"/>
      <c r="D35" s="1050"/>
      <c r="E35" s="1051"/>
      <c r="F35" s="1051"/>
      <c r="G35" s="1051"/>
      <c r="H35" s="1051"/>
      <c r="I35" s="1050"/>
      <c r="J35" s="1050"/>
      <c r="K35" s="1051"/>
      <c r="L35" s="1051"/>
      <c r="M35" s="1051"/>
      <c r="N35" s="1051"/>
      <c r="O35" s="1051"/>
      <c r="P35" s="1052"/>
    </row>
    <row r="36" spans="1:16" ht="10.5" customHeight="1">
      <c r="A36" s="1049"/>
      <c r="B36" s="1068" t="s">
        <v>478</v>
      </c>
      <c r="C36" s="1050"/>
      <c r="D36" s="1050"/>
      <c r="E36" s="1051"/>
      <c r="F36" s="1051"/>
      <c r="G36" s="1051"/>
      <c r="H36" s="1051"/>
      <c r="I36" s="1050"/>
      <c r="J36" s="1050"/>
      <c r="K36" s="1051"/>
      <c r="L36" s="1051"/>
      <c r="M36" s="1051"/>
      <c r="N36" s="1051"/>
      <c r="O36" s="1051"/>
      <c r="P36" s="1052"/>
    </row>
    <row r="37" spans="1:16" ht="10.5" customHeight="1">
      <c r="A37" s="1049"/>
      <c r="B37" s="1068" t="s">
        <v>479</v>
      </c>
      <c r="C37" s="1050"/>
      <c r="D37" s="1050"/>
      <c r="E37" s="1051"/>
      <c r="F37" s="1051"/>
      <c r="G37" s="1051"/>
      <c r="H37" s="1051"/>
      <c r="I37" s="1050"/>
      <c r="J37" s="1050"/>
      <c r="K37" s="1051"/>
      <c r="L37" s="1051"/>
      <c r="M37" s="1051"/>
      <c r="N37" s="1051"/>
      <c r="O37" s="1051"/>
      <c r="P37" s="1052"/>
    </row>
    <row r="38" spans="1:16" ht="10.5" customHeight="1">
      <c r="A38" s="1049"/>
      <c r="B38" s="1068" t="s">
        <v>733</v>
      </c>
      <c r="C38" s="1050"/>
      <c r="D38" s="1050"/>
      <c r="E38" s="1051"/>
      <c r="F38" s="1051"/>
      <c r="G38" s="1051"/>
      <c r="H38" s="1051"/>
      <c r="I38" s="1050"/>
      <c r="K38" s="1051"/>
      <c r="L38" s="1051"/>
      <c r="M38" s="1051"/>
      <c r="N38" s="1051"/>
      <c r="O38" s="1051"/>
      <c r="P38" s="1052"/>
    </row>
    <row r="39" spans="1:16" ht="10.5" customHeight="1">
      <c r="A39" s="1049"/>
      <c r="B39" s="1068" t="s">
        <v>480</v>
      </c>
      <c r="C39" s="1050"/>
      <c r="D39" s="1050"/>
      <c r="E39" s="1051"/>
      <c r="F39" s="1051"/>
      <c r="G39" s="1051"/>
      <c r="H39" s="1051"/>
      <c r="I39" s="1050"/>
      <c r="J39" s="1050"/>
      <c r="K39" s="1051"/>
      <c r="L39" s="1051"/>
      <c r="M39" s="1051"/>
      <c r="N39" s="1051"/>
      <c r="O39" s="1051"/>
      <c r="P39" s="1052"/>
    </row>
    <row r="40" spans="1:16" ht="10.5" customHeight="1">
      <c r="A40" s="1049"/>
      <c r="B40" s="1068" t="s">
        <v>481</v>
      </c>
      <c r="C40" s="1050"/>
      <c r="D40" s="1050"/>
      <c r="E40" s="1051"/>
      <c r="F40" s="1051"/>
      <c r="G40" s="1051"/>
      <c r="H40" s="1051"/>
      <c r="I40" s="1050"/>
      <c r="J40" s="1050"/>
      <c r="K40" s="1051"/>
      <c r="L40" s="1051"/>
      <c r="M40" s="1051"/>
      <c r="N40" s="1051"/>
      <c r="O40" s="1051"/>
      <c r="P40" s="1052"/>
    </row>
    <row r="41" spans="1:16" ht="10.5" customHeight="1">
      <c r="A41" s="1049"/>
      <c r="B41" s="1128" t="s">
        <v>482</v>
      </c>
      <c r="C41" s="1050"/>
      <c r="D41" s="1050"/>
      <c r="E41" s="1051"/>
      <c r="F41" s="1051"/>
      <c r="G41" s="1051"/>
      <c r="H41" s="1051"/>
      <c r="I41" s="1050"/>
      <c r="J41" s="1050"/>
      <c r="K41" s="1051"/>
      <c r="L41" s="1051"/>
      <c r="M41" s="1051"/>
      <c r="N41" s="1051"/>
      <c r="O41" s="1051"/>
      <c r="P41" s="1052"/>
    </row>
    <row r="42" spans="1:16" ht="10.5" customHeight="1">
      <c r="A42" s="1049"/>
      <c r="B42" s="1128" t="s">
        <v>483</v>
      </c>
      <c r="C42" s="1050"/>
      <c r="D42" s="1050"/>
      <c r="E42" s="1051"/>
      <c r="F42" s="1051"/>
      <c r="G42" s="1051"/>
      <c r="H42" s="1051"/>
      <c r="I42" s="1050"/>
      <c r="J42" s="1050"/>
      <c r="K42" s="1051"/>
      <c r="L42" s="1051"/>
      <c r="M42" s="1051"/>
      <c r="N42" s="1051"/>
      <c r="O42" s="1051"/>
      <c r="P42" s="1052"/>
    </row>
    <row r="43" spans="1:16" ht="3.75" customHeight="1">
      <c r="A43" s="1053"/>
      <c r="B43" s="1054"/>
      <c r="C43" s="1055"/>
      <c r="D43" s="1056"/>
      <c r="E43" s="1056"/>
      <c r="F43" s="1056"/>
      <c r="G43" s="1056"/>
      <c r="H43" s="1056"/>
      <c r="I43" s="1056"/>
      <c r="J43" s="1056"/>
      <c r="K43" s="1056"/>
      <c r="L43" s="1056"/>
      <c r="M43" s="1056"/>
      <c r="N43" s="1056"/>
      <c r="O43" s="1056"/>
      <c r="P43" s="1057"/>
    </row>
    <row r="44" spans="1:16" ht="15.75" customHeight="1">
      <c r="A44" s="1023"/>
      <c r="B44" s="1019"/>
      <c r="C44" s="1019"/>
      <c r="D44" s="1019"/>
      <c r="P44" s="1031"/>
    </row>
    <row r="45" spans="1:16" ht="15.75" customHeight="1">
      <c r="A45" s="1023"/>
      <c r="B45" s="1019"/>
      <c r="C45" s="1019"/>
      <c r="D45" s="1019"/>
      <c r="P45" s="1031"/>
    </row>
    <row r="46" spans="1:16" ht="13.5">
      <c r="A46" s="1023"/>
      <c r="B46" s="1019"/>
      <c r="C46" s="1019"/>
      <c r="D46" s="1019"/>
      <c r="P46" s="1031"/>
    </row>
    <row r="47" spans="1:16" ht="13.5">
      <c r="A47" s="1023"/>
      <c r="B47" s="1019"/>
      <c r="C47" s="1019"/>
      <c r="D47" s="1019"/>
      <c r="P47" s="1031"/>
    </row>
    <row r="48" spans="1:16" ht="13.5">
      <c r="A48" s="1023"/>
      <c r="B48" s="1019"/>
      <c r="C48" s="1019"/>
      <c r="D48" s="1019"/>
      <c r="P48" s="1031"/>
    </row>
    <row r="49" spans="1:16" ht="13.5">
      <c r="A49" s="1023"/>
      <c r="B49" s="1019"/>
      <c r="C49" s="1019"/>
      <c r="D49" s="1019"/>
      <c r="P49" s="1031"/>
    </row>
    <row r="50" spans="1:16" ht="13.5">
      <c r="A50" s="1023"/>
      <c r="B50" s="1019"/>
      <c r="C50" s="1019"/>
      <c r="D50" s="1019"/>
      <c r="P50" s="1031"/>
    </row>
    <row r="51" spans="1:16" ht="13.5">
      <c r="A51" s="1023"/>
      <c r="B51" s="1019"/>
      <c r="C51" s="1019"/>
      <c r="D51" s="1019"/>
      <c r="P51" s="1031"/>
    </row>
    <row r="52" spans="1:16" ht="13.5">
      <c r="A52" s="1023"/>
      <c r="B52" s="1019"/>
      <c r="C52" s="1019"/>
      <c r="D52" s="1019"/>
      <c r="P52" s="1031"/>
    </row>
    <row r="53" spans="1:16" ht="13.5">
      <c r="A53" s="1023"/>
      <c r="B53" s="1019"/>
      <c r="C53" s="1019"/>
      <c r="D53" s="1019"/>
      <c r="P53" s="1031"/>
    </row>
    <row r="54" spans="1:16" ht="13.5">
      <c r="A54" s="1023"/>
      <c r="B54" s="1019"/>
      <c r="C54" s="1019"/>
      <c r="D54" s="1019"/>
      <c r="P54" s="1031"/>
    </row>
    <row r="55" spans="1:16" ht="13.5">
      <c r="A55" s="1023"/>
      <c r="B55" s="1019"/>
      <c r="C55" s="1019"/>
      <c r="D55" s="1019"/>
      <c r="P55" s="1031"/>
    </row>
    <row r="56" spans="1:16" ht="13.5">
      <c r="A56" s="1023"/>
      <c r="B56" s="1019"/>
      <c r="C56" s="1019"/>
      <c r="D56" s="1019"/>
      <c r="P56" s="1031"/>
    </row>
    <row r="57" spans="1:16" ht="13.5">
      <c r="A57" s="1025"/>
      <c r="B57" s="1027"/>
      <c r="C57" s="1027"/>
      <c r="D57" s="1027"/>
      <c r="E57" s="1027"/>
      <c r="F57" s="1027"/>
      <c r="G57" s="1027"/>
      <c r="H57" s="1027"/>
      <c r="I57" s="1027"/>
      <c r="J57" s="1027"/>
      <c r="K57" s="1027"/>
      <c r="L57" s="1027"/>
      <c r="M57" s="1027"/>
      <c r="N57" s="1027"/>
      <c r="O57" s="1027"/>
      <c r="P57" s="1048"/>
    </row>
    <row r="58" spans="1:16" ht="18" customHeight="1">
      <c r="A58" s="1019" t="str">
        <f>Rev_Date</f>
        <v>REVISED JULY 1, 2010</v>
      </c>
      <c r="B58" s="1019"/>
      <c r="C58" s="1019"/>
      <c r="D58" s="1019"/>
      <c r="F58" s="1037" t="str">
        <f>Exp_Date</f>
        <v>FORM EXPIRES 6-30-12</v>
      </c>
      <c r="G58" s="1037"/>
      <c r="H58" s="1037"/>
      <c r="I58" s="1037"/>
      <c r="J58" s="1037"/>
      <c r="K58" s="1037"/>
      <c r="L58" s="1037"/>
      <c r="P58" s="1032" t="s">
        <v>412</v>
      </c>
    </row>
  </sheetData>
  <sheetProtection sheet="1" objects="1" scenarios="1"/>
  <mergeCells count="1">
    <mergeCell ref="J27:K27"/>
  </mergeCells>
  <printOptions horizontalCentered="1" verticalCentered="1"/>
  <pageMargins left="0.25" right="0.25" top="0.25" bottom="0.25" header="0.5" footer="0.5"/>
  <pageSetup blackAndWhite="1" fitToHeight="1" fitToWidth="1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9"/>
  <sheetViews>
    <sheetView showGridLines="0" showZeros="0" zoomScale="106" zoomScaleNormal="106" workbookViewId="0" topLeftCell="A1">
      <selection activeCell="E9" sqref="E9"/>
    </sheetView>
  </sheetViews>
  <sheetFormatPr defaultColWidth="9.140625" defaultRowHeight="12.75"/>
  <cols>
    <col min="1" max="2" width="3.421875" style="30" customWidth="1"/>
    <col min="3" max="3" width="4.7109375" style="30" customWidth="1"/>
    <col min="4" max="4" width="12.7109375" style="30" customWidth="1"/>
    <col min="5" max="5" width="7.7109375" style="30" customWidth="1"/>
    <col min="6" max="6" width="8.7109375" style="30" customWidth="1"/>
    <col min="7" max="7" width="6.7109375" style="30" customWidth="1"/>
    <col min="8" max="8" width="7.28125" style="30" customWidth="1"/>
    <col min="9" max="9" width="10.7109375" style="30" customWidth="1"/>
    <col min="10" max="12" width="7.7109375" style="30" customWidth="1"/>
    <col min="13" max="13" width="1.8515625" style="30" customWidth="1"/>
    <col min="14" max="14" width="7.7109375" style="30" customWidth="1"/>
    <col min="15" max="15" width="3.00390625" style="30" customWidth="1"/>
    <col min="16" max="16384" width="9.140625" style="30" customWidth="1"/>
  </cols>
  <sheetData>
    <row r="1" spans="1:15" ht="13.5">
      <c r="A1" s="26"/>
      <c r="B1" s="27"/>
      <c r="C1" s="325" t="s">
        <v>466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15" ht="9.75" customHeight="1">
      <c r="A2" s="31" t="s">
        <v>562</v>
      </c>
      <c r="B2" s="32"/>
      <c r="C2" s="32"/>
      <c r="D2" s="33"/>
      <c r="E2" s="34"/>
      <c r="F2" s="32" t="s">
        <v>71</v>
      </c>
      <c r="G2" s="32"/>
      <c r="H2" s="33"/>
      <c r="I2" s="33"/>
      <c r="J2" s="33"/>
      <c r="K2" s="31" t="s">
        <v>72</v>
      </c>
      <c r="L2" s="35"/>
      <c r="M2" s="36"/>
      <c r="N2" s="35"/>
      <c r="O2" s="37"/>
    </row>
    <row r="3" spans="1:15" ht="12.75" customHeight="1">
      <c r="A3" s="38">
        <f>'A01'!E4</f>
        <v>0</v>
      </c>
      <c r="B3" s="39"/>
      <c r="C3" s="40"/>
      <c r="D3" s="41"/>
      <c r="E3" s="42"/>
      <c r="F3" s="43">
        <f>'A01'!E5</f>
        <v>0</v>
      </c>
      <c r="G3" s="43"/>
      <c r="H3" s="43"/>
      <c r="I3" s="43"/>
      <c r="J3" s="43"/>
      <c r="K3" s="44"/>
      <c r="L3" s="246">
        <f>'A01'!P5</f>
        <v>0</v>
      </c>
      <c r="M3" s="36" t="s">
        <v>7</v>
      </c>
      <c r="N3" s="246">
        <f>'A01'!R5</f>
        <v>0</v>
      </c>
      <c r="O3" s="45"/>
    </row>
    <row r="4" spans="1:15" ht="3.75" customHeight="1">
      <c r="A4" s="46"/>
      <c r="B4" s="47"/>
      <c r="C4" s="48"/>
      <c r="D4" s="47"/>
      <c r="E4" s="49"/>
      <c r="F4" s="48"/>
      <c r="G4" s="48"/>
      <c r="H4" s="47"/>
      <c r="I4" s="47"/>
      <c r="J4" s="47"/>
      <c r="K4" s="50"/>
      <c r="L4" s="51"/>
      <c r="M4" s="51"/>
      <c r="N4" s="51"/>
      <c r="O4" s="52"/>
    </row>
    <row r="5" spans="1:15" ht="6.75" customHeight="1">
      <c r="A5" s="38"/>
      <c r="B5" s="39"/>
      <c r="C5" s="39"/>
      <c r="D5" s="53"/>
      <c r="E5" s="53"/>
      <c r="F5" s="53"/>
      <c r="G5" s="53"/>
      <c r="H5" s="54"/>
      <c r="I5" s="53"/>
      <c r="J5" s="53"/>
      <c r="K5" s="53"/>
      <c r="L5" s="53"/>
      <c r="M5" s="53"/>
      <c r="N5" s="53"/>
      <c r="O5" s="55"/>
    </row>
    <row r="6" spans="1:15" ht="10.5" customHeight="1">
      <c r="A6" s="1209" t="s">
        <v>73</v>
      </c>
      <c r="B6" s="39" t="s">
        <v>74</v>
      </c>
      <c r="C6" s="39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5"/>
    </row>
    <row r="7" spans="1:15" ht="10.5" customHeight="1">
      <c r="A7" s="1210"/>
      <c r="B7" s="39"/>
      <c r="C7" s="39"/>
      <c r="D7" s="53"/>
      <c r="E7" s="53"/>
      <c r="G7" s="305" t="s">
        <v>75</v>
      </c>
      <c r="H7" s="53"/>
      <c r="I7" s="305" t="s">
        <v>76</v>
      </c>
      <c r="J7" s="53"/>
      <c r="K7" s="53"/>
      <c r="L7" s="53"/>
      <c r="M7" s="53"/>
      <c r="N7" s="53"/>
      <c r="O7" s="55"/>
    </row>
    <row r="8" spans="1:15" ht="10.5" customHeight="1">
      <c r="A8" s="1210"/>
      <c r="B8" s="39"/>
      <c r="C8" s="39"/>
      <c r="D8" s="305" t="s">
        <v>77</v>
      </c>
      <c r="E8" s="53"/>
      <c r="G8" s="305" t="s">
        <v>78</v>
      </c>
      <c r="H8" s="53"/>
      <c r="I8" s="305" t="s">
        <v>78</v>
      </c>
      <c r="J8" s="53"/>
      <c r="K8" s="53"/>
      <c r="L8" s="53"/>
      <c r="M8" s="53"/>
      <c r="N8" s="53"/>
      <c r="O8" s="55"/>
    </row>
    <row r="9" spans="1:15" ht="10.5" customHeight="1">
      <c r="A9" s="1210"/>
      <c r="B9" s="39"/>
      <c r="C9" s="39"/>
      <c r="D9" s="305" t="s">
        <v>79</v>
      </c>
      <c r="E9" s="241"/>
      <c r="F9" s="308"/>
      <c r="G9" s="305" t="s">
        <v>79</v>
      </c>
      <c r="H9" s="241"/>
      <c r="I9" s="307" t="s">
        <v>79</v>
      </c>
      <c r="J9" s="241"/>
      <c r="L9" s="240"/>
      <c r="M9" s="305" t="s">
        <v>80</v>
      </c>
      <c r="N9" s="241"/>
      <c r="O9" s="55"/>
    </row>
    <row r="10" spans="1:15" ht="6" customHeight="1">
      <c r="A10" s="1210"/>
      <c r="B10" s="39"/>
      <c r="C10" s="39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5"/>
    </row>
    <row r="11" spans="1:15" ht="10.5" customHeight="1">
      <c r="A11" s="1209">
        <f>A6+1</f>
        <v>2</v>
      </c>
      <c r="B11" s="39" t="s">
        <v>82</v>
      </c>
      <c r="C11" s="39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5"/>
    </row>
    <row r="12" spans="1:15" ht="7.5" customHeight="1">
      <c r="A12" s="1210"/>
      <c r="B12" s="39"/>
      <c r="C12" s="39"/>
      <c r="D12" s="53"/>
      <c r="E12" s="53"/>
      <c r="F12" s="53"/>
      <c r="G12" s="53"/>
      <c r="H12" s="53"/>
      <c r="I12" s="53"/>
      <c r="J12"/>
      <c r="K12" s="53"/>
      <c r="L12" s="53"/>
      <c r="M12" s="53"/>
      <c r="N12" s="53"/>
      <c r="O12" s="55"/>
    </row>
    <row r="13" spans="1:15" ht="10.5" customHeight="1">
      <c r="A13" s="1210"/>
      <c r="B13" s="39"/>
      <c r="C13" s="39"/>
      <c r="D13" s="305" t="s">
        <v>83</v>
      </c>
      <c r="E13" s="241"/>
      <c r="G13" s="305" t="s">
        <v>84</v>
      </c>
      <c r="H13" s="241"/>
      <c r="I13" s="305" t="s">
        <v>85</v>
      </c>
      <c r="J13" s="241"/>
      <c r="L13" s="305"/>
      <c r="M13" s="305" t="s">
        <v>86</v>
      </c>
      <c r="N13" s="241"/>
      <c r="O13" s="55"/>
    </row>
    <row r="14" spans="1:15" ht="10.5" customHeight="1">
      <c r="A14" s="1210"/>
      <c r="B14" s="39"/>
      <c r="C14" s="39"/>
      <c r="D14" s="305"/>
      <c r="E14" s="1339"/>
      <c r="G14" s="305"/>
      <c r="H14" s="1339"/>
      <c r="I14" s="305"/>
      <c r="J14" s="1339"/>
      <c r="L14" s="305"/>
      <c r="M14" s="305"/>
      <c r="N14" s="1339"/>
      <c r="O14" s="55"/>
    </row>
    <row r="15" spans="1:15" ht="10.5" customHeight="1">
      <c r="A15" s="1230">
        <f>A11+1</f>
        <v>3</v>
      </c>
      <c r="B15" s="39" t="s">
        <v>708</v>
      </c>
      <c r="C15" s="39"/>
      <c r="D15" s="305"/>
      <c r="E15" s="1339"/>
      <c r="G15" s="305"/>
      <c r="H15" s="1339"/>
      <c r="I15" s="305"/>
      <c r="J15" s="1339"/>
      <c r="L15" s="305"/>
      <c r="M15" s="305"/>
      <c r="N15" s="1339"/>
      <c r="O15" s="55"/>
    </row>
    <row r="16" spans="1:15" ht="10.5" customHeight="1">
      <c r="A16" s="1210"/>
      <c r="B16" s="39" t="s">
        <v>709</v>
      </c>
      <c r="C16" s="39"/>
      <c r="D16" s="305"/>
      <c r="E16" s="1339"/>
      <c r="G16" s="305"/>
      <c r="H16" s="1339"/>
      <c r="I16" s="305"/>
      <c r="J16" s="1339"/>
      <c r="L16" s="305"/>
      <c r="M16" s="305"/>
      <c r="N16" s="1339"/>
      <c r="O16" s="55"/>
    </row>
    <row r="17" spans="1:15" ht="8.25" customHeight="1">
      <c r="A17" s="1210"/>
      <c r="B17" s="39"/>
      <c r="C17" s="39"/>
      <c r="D17" s="305"/>
      <c r="E17" s="1339"/>
      <c r="G17" s="305"/>
      <c r="H17" s="1339"/>
      <c r="I17" s="305"/>
      <c r="J17" s="1339"/>
      <c r="L17" s="305"/>
      <c r="M17" s="305"/>
      <c r="N17" s="1339"/>
      <c r="O17" s="55"/>
    </row>
    <row r="18" spans="1:15" ht="10.5" customHeight="1">
      <c r="A18" s="1210"/>
      <c r="B18" s="39" t="s">
        <v>710</v>
      </c>
      <c r="C18" s="39"/>
      <c r="D18" s="305"/>
      <c r="E18" s="241"/>
      <c r="G18" s="1341" t="s">
        <v>711</v>
      </c>
      <c r="H18" s="241"/>
      <c r="I18" s="305" t="s">
        <v>712</v>
      </c>
      <c r="J18" s="1382"/>
      <c r="L18" s="1343" t="s">
        <v>713</v>
      </c>
      <c r="M18" s="305"/>
      <c r="N18" s="241"/>
      <c r="O18" s="55"/>
    </row>
    <row r="19" spans="1:15" ht="10.5" customHeight="1">
      <c r="A19" s="1210"/>
      <c r="B19" s="39"/>
      <c r="C19" s="39"/>
      <c r="D19" s="305"/>
      <c r="E19" s="1339"/>
      <c r="G19" s="305"/>
      <c r="H19" s="1339"/>
      <c r="I19" s="305"/>
      <c r="J19" s="1339"/>
      <c r="L19" s="305"/>
      <c r="M19" s="305"/>
      <c r="N19" s="1339"/>
      <c r="O19" s="55"/>
    </row>
    <row r="20" spans="1:15" ht="5.25" customHeight="1">
      <c r="A20" s="1210"/>
      <c r="B20" s="39"/>
      <c r="C20" s="39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5"/>
    </row>
    <row r="21" spans="1:15" ht="10.5" customHeight="1">
      <c r="A21" s="1209">
        <f>A15+1</f>
        <v>4</v>
      </c>
      <c r="B21" s="39" t="s">
        <v>88</v>
      </c>
      <c r="C21" s="39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5"/>
    </row>
    <row r="22" spans="1:15" ht="10.5" customHeight="1">
      <c r="A22" s="1210"/>
      <c r="B22" s="39"/>
      <c r="C22" s="39"/>
      <c r="D22" s="53"/>
      <c r="E22" s="53"/>
      <c r="F22"/>
      <c r="G22" s="240"/>
      <c r="H22" s="53"/>
      <c r="I22" s="305" t="s">
        <v>89</v>
      </c>
      <c r="J22"/>
      <c r="K22"/>
      <c r="M22" s="305" t="s">
        <v>90</v>
      </c>
      <c r="N22" s="53"/>
      <c r="O22" s="55"/>
    </row>
    <row r="23" spans="1:15" ht="10.5" customHeight="1">
      <c r="A23" s="1210"/>
      <c r="B23" s="39"/>
      <c r="C23" s="39"/>
      <c r="D23" s="53"/>
      <c r="E23" s="53"/>
      <c r="G23" s="305" t="s">
        <v>91</v>
      </c>
      <c r="H23" s="53"/>
      <c r="I23" s="305" t="s">
        <v>92</v>
      </c>
      <c r="J23"/>
      <c r="K23"/>
      <c r="M23" s="305" t="s">
        <v>93</v>
      </c>
      <c r="N23" s="53"/>
      <c r="O23" s="55"/>
    </row>
    <row r="24" spans="1:15" ht="10.5" customHeight="1">
      <c r="A24" s="1210"/>
      <c r="B24" s="39"/>
      <c r="C24" s="39"/>
      <c r="D24" s="305" t="s">
        <v>94</v>
      </c>
      <c r="E24" s="241"/>
      <c r="G24" s="305" t="s">
        <v>95</v>
      </c>
      <c r="H24" s="241"/>
      <c r="I24" s="307" t="s">
        <v>96</v>
      </c>
      <c r="J24" s="241"/>
      <c r="K24"/>
      <c r="M24" s="305" t="s">
        <v>97</v>
      </c>
      <c r="N24" s="241"/>
      <c r="O24" s="55"/>
    </row>
    <row r="25" spans="1:15" ht="4.5" customHeight="1">
      <c r="A25" s="1210"/>
      <c r="B25" s="39"/>
      <c r="C25" s="39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5"/>
    </row>
    <row r="26" spans="1:15" ht="10.5" customHeight="1">
      <c r="A26" s="1209">
        <f>A21+1</f>
        <v>5</v>
      </c>
      <c r="B26" s="39" t="s">
        <v>99</v>
      </c>
      <c r="C26" s="39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5"/>
    </row>
    <row r="27" spans="1:15" ht="7.5" customHeight="1">
      <c r="A27" s="1210"/>
      <c r="B27" s="39"/>
      <c r="C27" s="39"/>
      <c r="D27" s="53"/>
      <c r="E27" s="53"/>
      <c r="F27" s="53"/>
      <c r="G27" s="53"/>
      <c r="H27" s="53"/>
      <c r="I27" s="53"/>
      <c r="J27"/>
      <c r="K27" s="53"/>
      <c r="L27" s="53"/>
      <c r="M27" s="53"/>
      <c r="N27" s="53"/>
      <c r="O27" s="55"/>
    </row>
    <row r="28" spans="1:15" ht="10.5" customHeight="1">
      <c r="A28" s="1210"/>
      <c r="B28" s="39"/>
      <c r="C28" s="39"/>
      <c r="D28" s="305" t="s">
        <v>100</v>
      </c>
      <c r="E28" s="241"/>
      <c r="G28" s="305" t="s">
        <v>101</v>
      </c>
      <c r="H28" s="241"/>
      <c r="I28" s="307" t="s">
        <v>102</v>
      </c>
      <c r="J28" s="241"/>
      <c r="L28" s="240"/>
      <c r="M28" s="305" t="s">
        <v>103</v>
      </c>
      <c r="N28" s="241"/>
      <c r="O28" s="55"/>
    </row>
    <row r="29" spans="1:15" ht="6" customHeight="1">
      <c r="A29" s="1211"/>
      <c r="B29" s="242"/>
      <c r="C29" s="242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42"/>
    </row>
    <row r="30" spans="1:15" ht="10.5" customHeight="1">
      <c r="A30" s="1209">
        <f>A26+1</f>
        <v>6</v>
      </c>
      <c r="B30" s="1214" t="s">
        <v>565</v>
      </c>
      <c r="C30" s="242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42"/>
    </row>
    <row r="31" spans="1:15" ht="12" customHeight="1">
      <c r="A31" s="1211"/>
      <c r="B31" s="1214" t="s">
        <v>563</v>
      </c>
      <c r="C31" s="242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42"/>
    </row>
    <row r="32" spans="1:15" ht="12" customHeight="1">
      <c r="A32" s="1211"/>
      <c r="B32" s="1214" t="s">
        <v>564</v>
      </c>
      <c r="C32" s="242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42"/>
    </row>
    <row r="33" spans="1:256" s="36" customFormat="1" ht="12" customHeight="1">
      <c r="A33" s="1211"/>
      <c r="B33" s="1214" t="s">
        <v>484</v>
      </c>
      <c r="C33" s="1186"/>
      <c r="D33" s="1186"/>
      <c r="E33" s="1186"/>
      <c r="F33" s="1186"/>
      <c r="G33" s="1186"/>
      <c r="H33" s="1186"/>
      <c r="I33" s="1186"/>
      <c r="J33" s="1186"/>
      <c r="K33" s="1186"/>
      <c r="L33" s="1186"/>
      <c r="M33" s="1186"/>
      <c r="N33" s="1186"/>
      <c r="O33" s="1187"/>
      <c r="P33" s="1185"/>
      <c r="Q33" s="1185"/>
      <c r="R33" s="1185"/>
      <c r="S33" s="1185"/>
      <c r="T33" s="1185"/>
      <c r="U33" s="1185"/>
      <c r="V33" s="1185"/>
      <c r="W33" s="1185"/>
      <c r="X33" s="1185"/>
      <c r="Y33" s="1185"/>
      <c r="Z33" s="1185"/>
      <c r="AA33" s="1185"/>
      <c r="AB33" s="1185"/>
      <c r="AC33" s="1185"/>
      <c r="AD33" s="1185"/>
      <c r="AE33" s="1185"/>
      <c r="AF33" s="1185"/>
      <c r="AG33" s="1185"/>
      <c r="AH33" s="1185"/>
      <c r="AI33" s="1185"/>
      <c r="AJ33" s="1185"/>
      <c r="AK33" s="1185"/>
      <c r="AL33" s="1185"/>
      <c r="AM33" s="1185"/>
      <c r="AN33" s="1185"/>
      <c r="AO33" s="1185"/>
      <c r="AP33" s="1185"/>
      <c r="AQ33" s="1185"/>
      <c r="AR33" s="1185"/>
      <c r="AS33" s="1185"/>
      <c r="AT33" s="1185"/>
      <c r="AU33" s="1185"/>
      <c r="AV33" s="1185"/>
      <c r="AW33" s="1185"/>
      <c r="AX33" s="1185"/>
      <c r="AY33" s="1185"/>
      <c r="AZ33" s="1185"/>
      <c r="BA33" s="1185"/>
      <c r="BB33" s="1185"/>
      <c r="BC33" s="1185"/>
      <c r="BD33" s="1185"/>
      <c r="BE33" s="1185"/>
      <c r="BF33" s="1185"/>
      <c r="BG33" s="1185"/>
      <c r="BH33" s="1185"/>
      <c r="BI33" s="1185"/>
      <c r="BJ33" s="1185"/>
      <c r="BK33" s="1185"/>
      <c r="BL33" s="1185"/>
      <c r="BM33" s="1185"/>
      <c r="BN33" s="1185"/>
      <c r="BO33" s="1185"/>
      <c r="BP33" s="1185"/>
      <c r="BQ33" s="1185"/>
      <c r="BR33" s="1185"/>
      <c r="BS33" s="1185"/>
      <c r="BT33" s="1185"/>
      <c r="BU33" s="1185"/>
      <c r="BV33" s="1185"/>
      <c r="BW33" s="1185"/>
      <c r="BX33" s="1185"/>
      <c r="BY33" s="1185"/>
      <c r="BZ33" s="1185"/>
      <c r="CA33" s="1185"/>
      <c r="CB33" s="1185"/>
      <c r="CC33" s="1185"/>
      <c r="CD33" s="1185"/>
      <c r="CE33" s="1185"/>
      <c r="CF33" s="1185"/>
      <c r="CG33" s="1185"/>
      <c r="CH33" s="1185"/>
      <c r="CI33" s="1185"/>
      <c r="CJ33" s="1185"/>
      <c r="CK33" s="1185"/>
      <c r="CL33" s="1185"/>
      <c r="CM33" s="1185"/>
      <c r="CN33" s="1185"/>
      <c r="CO33" s="1185"/>
      <c r="CP33" s="1185"/>
      <c r="CQ33" s="1185"/>
      <c r="CR33" s="1185"/>
      <c r="CS33" s="1185"/>
      <c r="CT33" s="1185"/>
      <c r="CU33" s="1185"/>
      <c r="CV33" s="1185"/>
      <c r="CW33" s="1185"/>
      <c r="CX33" s="1185"/>
      <c r="CY33" s="1185"/>
      <c r="CZ33" s="1185"/>
      <c r="DA33" s="1185"/>
      <c r="DB33" s="1185"/>
      <c r="DC33" s="1185"/>
      <c r="DD33" s="1185"/>
      <c r="DE33" s="1185"/>
      <c r="DF33" s="1185"/>
      <c r="DG33" s="1185"/>
      <c r="DH33" s="1185"/>
      <c r="DI33" s="1185"/>
      <c r="DJ33" s="1185"/>
      <c r="DK33" s="1185"/>
      <c r="DL33" s="1185"/>
      <c r="DM33" s="1185"/>
      <c r="DN33" s="1185"/>
      <c r="DO33" s="1185"/>
      <c r="DP33" s="1185"/>
      <c r="DQ33" s="1185"/>
      <c r="DR33" s="1185"/>
      <c r="DS33" s="1185"/>
      <c r="DT33" s="1185"/>
      <c r="DU33" s="1185"/>
      <c r="DV33" s="1185"/>
      <c r="DW33" s="1185"/>
      <c r="DX33" s="1185"/>
      <c r="DY33" s="1185"/>
      <c r="DZ33" s="1185"/>
      <c r="EA33" s="1185"/>
      <c r="EB33" s="1185"/>
      <c r="EC33" s="1185"/>
      <c r="ED33" s="1185"/>
      <c r="EE33" s="1185"/>
      <c r="EF33" s="1185"/>
      <c r="EG33" s="1185"/>
      <c r="EH33" s="1185"/>
      <c r="EI33" s="1185"/>
      <c r="EJ33" s="1185"/>
      <c r="EK33" s="1185"/>
      <c r="EL33" s="1185"/>
      <c r="EM33" s="1185"/>
      <c r="EN33" s="1185"/>
      <c r="EO33" s="1185"/>
      <c r="EP33" s="1185"/>
      <c r="EQ33" s="1185"/>
      <c r="ER33" s="1185"/>
      <c r="ES33" s="1185"/>
      <c r="ET33" s="1185"/>
      <c r="EU33" s="1185"/>
      <c r="EV33" s="1185"/>
      <c r="EW33" s="1185"/>
      <c r="EX33" s="1185"/>
      <c r="EY33" s="1185"/>
      <c r="EZ33" s="1185"/>
      <c r="FA33" s="1185"/>
      <c r="FB33" s="1185"/>
      <c r="FC33" s="1185"/>
      <c r="FD33" s="1185"/>
      <c r="FE33" s="1185"/>
      <c r="FF33" s="1185"/>
      <c r="FG33" s="1185"/>
      <c r="FH33" s="1185"/>
      <c r="FI33" s="1185"/>
      <c r="FJ33" s="1185"/>
      <c r="FK33" s="1185"/>
      <c r="FL33" s="1185"/>
      <c r="FM33" s="1185"/>
      <c r="FN33" s="1185"/>
      <c r="FO33" s="1185"/>
      <c r="FP33" s="1185"/>
      <c r="FQ33" s="1185"/>
      <c r="FR33" s="1185"/>
      <c r="FS33" s="1185"/>
      <c r="FT33" s="1185"/>
      <c r="FU33" s="1185"/>
      <c r="FV33" s="1185"/>
      <c r="FW33" s="1185"/>
      <c r="FX33" s="1185"/>
      <c r="FY33" s="1185"/>
      <c r="FZ33" s="1185"/>
      <c r="GA33" s="1185"/>
      <c r="GB33" s="1185"/>
      <c r="GC33" s="1185"/>
      <c r="GD33" s="1185"/>
      <c r="GE33" s="1185"/>
      <c r="GF33" s="1185"/>
      <c r="GG33" s="1185"/>
      <c r="GH33" s="1185"/>
      <c r="GI33" s="1185"/>
      <c r="GJ33" s="1185"/>
      <c r="GK33" s="1185"/>
      <c r="GL33" s="1185"/>
      <c r="GM33" s="1185"/>
      <c r="GN33" s="1185"/>
      <c r="GO33" s="1185"/>
      <c r="GP33" s="1185"/>
      <c r="GQ33" s="1185"/>
      <c r="GR33" s="1185"/>
      <c r="GS33" s="1185"/>
      <c r="GT33" s="1185"/>
      <c r="GU33" s="1185"/>
      <c r="GV33" s="1185"/>
      <c r="GW33" s="1185"/>
      <c r="GX33" s="1185"/>
      <c r="GY33" s="1185"/>
      <c r="GZ33" s="1185"/>
      <c r="HA33" s="1185"/>
      <c r="HB33" s="1185"/>
      <c r="HC33" s="1185"/>
      <c r="HD33" s="1185"/>
      <c r="HE33" s="1185"/>
      <c r="HF33" s="1185"/>
      <c r="HG33" s="1185"/>
      <c r="HH33" s="1185"/>
      <c r="HI33" s="1185"/>
      <c r="HJ33" s="1185"/>
      <c r="HK33" s="1185"/>
      <c r="HL33" s="1185"/>
      <c r="HM33" s="1185"/>
      <c r="HN33" s="1185"/>
      <c r="HO33" s="1185"/>
      <c r="HP33" s="1185"/>
      <c r="HQ33" s="1185"/>
      <c r="HR33" s="1185"/>
      <c r="HS33" s="1185"/>
      <c r="HT33" s="1185"/>
      <c r="HU33" s="1185"/>
      <c r="HV33" s="1185"/>
      <c r="HW33" s="1185"/>
      <c r="HX33" s="1185"/>
      <c r="HY33" s="1185"/>
      <c r="HZ33" s="1185"/>
      <c r="IA33" s="1185"/>
      <c r="IB33" s="1185"/>
      <c r="IC33" s="1185"/>
      <c r="ID33" s="1185"/>
      <c r="IE33" s="1185"/>
      <c r="IF33" s="1185"/>
      <c r="IG33" s="1185"/>
      <c r="IH33" s="1185"/>
      <c r="II33" s="1185"/>
      <c r="IJ33" s="1185"/>
      <c r="IK33" s="1185"/>
      <c r="IL33" s="1185"/>
      <c r="IM33" s="1185"/>
      <c r="IN33" s="1185"/>
      <c r="IO33" s="1185"/>
      <c r="IP33" s="1185"/>
      <c r="IQ33" s="1185"/>
      <c r="IR33" s="1185"/>
      <c r="IS33" s="1185"/>
      <c r="IT33" s="1185"/>
      <c r="IU33" s="1185"/>
      <c r="IV33" s="1185"/>
    </row>
    <row r="34" spans="1:256" s="36" customFormat="1" ht="7.5" customHeight="1">
      <c r="A34" s="1211"/>
      <c r="B34" s="324"/>
      <c r="C34" s="1186"/>
      <c r="D34" s="1186"/>
      <c r="E34" s="1186"/>
      <c r="F34" s="1186"/>
      <c r="G34" s="1186"/>
      <c r="H34" s="1186"/>
      <c r="I34" s="1186"/>
      <c r="J34" s="1186"/>
      <c r="K34" s="1186"/>
      <c r="L34" s="1186"/>
      <c r="M34" s="1186"/>
      <c r="N34" s="1186"/>
      <c r="O34" s="1187"/>
      <c r="P34" s="1185"/>
      <c r="Q34" s="1185"/>
      <c r="R34" s="1185"/>
      <c r="S34" s="1185"/>
      <c r="T34" s="1185"/>
      <c r="U34" s="1185"/>
      <c r="V34" s="1185"/>
      <c r="W34" s="1185"/>
      <c r="X34" s="1185"/>
      <c r="Y34" s="1185"/>
      <c r="Z34" s="1185"/>
      <c r="AA34" s="1185"/>
      <c r="AB34" s="1185"/>
      <c r="AC34" s="1185"/>
      <c r="AD34" s="1185"/>
      <c r="AE34" s="1185"/>
      <c r="AF34" s="1185"/>
      <c r="AG34" s="1185"/>
      <c r="AH34" s="1185"/>
      <c r="AI34" s="1185"/>
      <c r="AJ34" s="1185"/>
      <c r="AK34" s="1185"/>
      <c r="AL34" s="1185"/>
      <c r="AM34" s="1185"/>
      <c r="AN34" s="1185"/>
      <c r="AO34" s="1185"/>
      <c r="AP34" s="1185"/>
      <c r="AQ34" s="1185"/>
      <c r="AR34" s="1185"/>
      <c r="AS34" s="1185"/>
      <c r="AT34" s="1185"/>
      <c r="AU34" s="1185"/>
      <c r="AV34" s="1185"/>
      <c r="AW34" s="1185"/>
      <c r="AX34" s="1185"/>
      <c r="AY34" s="1185"/>
      <c r="AZ34" s="1185"/>
      <c r="BA34" s="1185"/>
      <c r="BB34" s="1185"/>
      <c r="BC34" s="1185"/>
      <c r="BD34" s="1185"/>
      <c r="BE34" s="1185"/>
      <c r="BF34" s="1185"/>
      <c r="BG34" s="1185"/>
      <c r="BH34" s="1185"/>
      <c r="BI34" s="1185"/>
      <c r="BJ34" s="1185"/>
      <c r="BK34" s="1185"/>
      <c r="BL34" s="1185"/>
      <c r="BM34" s="1185"/>
      <c r="BN34" s="1185"/>
      <c r="BO34" s="1185"/>
      <c r="BP34" s="1185"/>
      <c r="BQ34" s="1185"/>
      <c r="BR34" s="1185"/>
      <c r="BS34" s="1185"/>
      <c r="BT34" s="1185"/>
      <c r="BU34" s="1185"/>
      <c r="BV34" s="1185"/>
      <c r="BW34" s="1185"/>
      <c r="BX34" s="1185"/>
      <c r="BY34" s="1185"/>
      <c r="BZ34" s="1185"/>
      <c r="CA34" s="1185"/>
      <c r="CB34" s="1185"/>
      <c r="CC34" s="1185"/>
      <c r="CD34" s="1185"/>
      <c r="CE34" s="1185"/>
      <c r="CF34" s="1185"/>
      <c r="CG34" s="1185"/>
      <c r="CH34" s="1185"/>
      <c r="CI34" s="1185"/>
      <c r="CJ34" s="1185"/>
      <c r="CK34" s="1185"/>
      <c r="CL34" s="1185"/>
      <c r="CM34" s="1185"/>
      <c r="CN34" s="1185"/>
      <c r="CO34" s="1185"/>
      <c r="CP34" s="1185"/>
      <c r="CQ34" s="1185"/>
      <c r="CR34" s="1185"/>
      <c r="CS34" s="1185"/>
      <c r="CT34" s="1185"/>
      <c r="CU34" s="1185"/>
      <c r="CV34" s="1185"/>
      <c r="CW34" s="1185"/>
      <c r="CX34" s="1185"/>
      <c r="CY34" s="1185"/>
      <c r="CZ34" s="1185"/>
      <c r="DA34" s="1185"/>
      <c r="DB34" s="1185"/>
      <c r="DC34" s="1185"/>
      <c r="DD34" s="1185"/>
      <c r="DE34" s="1185"/>
      <c r="DF34" s="1185"/>
      <c r="DG34" s="1185"/>
      <c r="DH34" s="1185"/>
      <c r="DI34" s="1185"/>
      <c r="DJ34" s="1185"/>
      <c r="DK34" s="1185"/>
      <c r="DL34" s="1185"/>
      <c r="DM34" s="1185"/>
      <c r="DN34" s="1185"/>
      <c r="DO34" s="1185"/>
      <c r="DP34" s="1185"/>
      <c r="DQ34" s="1185"/>
      <c r="DR34" s="1185"/>
      <c r="DS34" s="1185"/>
      <c r="DT34" s="1185"/>
      <c r="DU34" s="1185"/>
      <c r="DV34" s="1185"/>
      <c r="DW34" s="1185"/>
      <c r="DX34" s="1185"/>
      <c r="DY34" s="1185"/>
      <c r="DZ34" s="1185"/>
      <c r="EA34" s="1185"/>
      <c r="EB34" s="1185"/>
      <c r="EC34" s="1185"/>
      <c r="ED34" s="1185"/>
      <c r="EE34" s="1185"/>
      <c r="EF34" s="1185"/>
      <c r="EG34" s="1185"/>
      <c r="EH34" s="1185"/>
      <c r="EI34" s="1185"/>
      <c r="EJ34" s="1185"/>
      <c r="EK34" s="1185"/>
      <c r="EL34" s="1185"/>
      <c r="EM34" s="1185"/>
      <c r="EN34" s="1185"/>
      <c r="EO34" s="1185"/>
      <c r="EP34" s="1185"/>
      <c r="EQ34" s="1185"/>
      <c r="ER34" s="1185"/>
      <c r="ES34" s="1185"/>
      <c r="ET34" s="1185"/>
      <c r="EU34" s="1185"/>
      <c r="EV34" s="1185"/>
      <c r="EW34" s="1185"/>
      <c r="EX34" s="1185"/>
      <c r="EY34" s="1185"/>
      <c r="EZ34" s="1185"/>
      <c r="FA34" s="1185"/>
      <c r="FB34" s="1185"/>
      <c r="FC34" s="1185"/>
      <c r="FD34" s="1185"/>
      <c r="FE34" s="1185"/>
      <c r="FF34" s="1185"/>
      <c r="FG34" s="1185"/>
      <c r="FH34" s="1185"/>
      <c r="FI34" s="1185"/>
      <c r="FJ34" s="1185"/>
      <c r="FK34" s="1185"/>
      <c r="FL34" s="1185"/>
      <c r="FM34" s="1185"/>
      <c r="FN34" s="1185"/>
      <c r="FO34" s="1185"/>
      <c r="FP34" s="1185"/>
      <c r="FQ34" s="1185"/>
      <c r="FR34" s="1185"/>
      <c r="FS34" s="1185"/>
      <c r="FT34" s="1185"/>
      <c r="FU34" s="1185"/>
      <c r="FV34" s="1185"/>
      <c r="FW34" s="1185"/>
      <c r="FX34" s="1185"/>
      <c r="FY34" s="1185"/>
      <c r="FZ34" s="1185"/>
      <c r="GA34" s="1185"/>
      <c r="GB34" s="1185"/>
      <c r="GC34" s="1185"/>
      <c r="GD34" s="1185"/>
      <c r="GE34" s="1185"/>
      <c r="GF34" s="1185"/>
      <c r="GG34" s="1185"/>
      <c r="GH34" s="1185"/>
      <c r="GI34" s="1185"/>
      <c r="GJ34" s="1185"/>
      <c r="GK34" s="1185"/>
      <c r="GL34" s="1185"/>
      <c r="GM34" s="1185"/>
      <c r="GN34" s="1185"/>
      <c r="GO34" s="1185"/>
      <c r="GP34" s="1185"/>
      <c r="GQ34" s="1185"/>
      <c r="GR34" s="1185"/>
      <c r="GS34" s="1185"/>
      <c r="GT34" s="1185"/>
      <c r="GU34" s="1185"/>
      <c r="GV34" s="1185"/>
      <c r="GW34" s="1185"/>
      <c r="GX34" s="1185"/>
      <c r="GY34" s="1185"/>
      <c r="GZ34" s="1185"/>
      <c r="HA34" s="1185"/>
      <c r="HB34" s="1185"/>
      <c r="HC34" s="1185"/>
      <c r="HD34" s="1185"/>
      <c r="HE34" s="1185"/>
      <c r="HF34" s="1185"/>
      <c r="HG34" s="1185"/>
      <c r="HH34" s="1185"/>
      <c r="HI34" s="1185"/>
      <c r="HJ34" s="1185"/>
      <c r="HK34" s="1185"/>
      <c r="HL34" s="1185"/>
      <c r="HM34" s="1185"/>
      <c r="HN34" s="1185"/>
      <c r="HO34" s="1185"/>
      <c r="HP34" s="1185"/>
      <c r="HQ34" s="1185"/>
      <c r="HR34" s="1185"/>
      <c r="HS34" s="1185"/>
      <c r="HT34" s="1185"/>
      <c r="HU34" s="1185"/>
      <c r="HV34" s="1185"/>
      <c r="HW34" s="1185"/>
      <c r="HX34" s="1185"/>
      <c r="HY34" s="1185"/>
      <c r="HZ34" s="1185"/>
      <c r="IA34" s="1185"/>
      <c r="IB34" s="1185"/>
      <c r="IC34" s="1185"/>
      <c r="ID34" s="1185"/>
      <c r="IE34" s="1185"/>
      <c r="IF34" s="1185"/>
      <c r="IG34" s="1185"/>
      <c r="IH34" s="1185"/>
      <c r="II34" s="1185"/>
      <c r="IJ34" s="1185"/>
      <c r="IK34" s="1185"/>
      <c r="IL34" s="1185"/>
      <c r="IM34" s="1185"/>
      <c r="IN34" s="1185"/>
      <c r="IO34" s="1185"/>
      <c r="IP34" s="1185"/>
      <c r="IQ34" s="1185"/>
      <c r="IR34" s="1185"/>
      <c r="IS34" s="1185"/>
      <c r="IT34" s="1185"/>
      <c r="IU34" s="1185"/>
      <c r="IV34" s="1185"/>
    </row>
    <row r="35" spans="1:256" s="36" customFormat="1" ht="10.5" customHeight="1">
      <c r="A35" s="1211"/>
      <c r="B35" s="324"/>
      <c r="C35" s="1186"/>
      <c r="D35" s="1186"/>
      <c r="E35" s="1186"/>
      <c r="F35" s="1186"/>
      <c r="G35" s="1186"/>
      <c r="H35" s="1186"/>
      <c r="I35" s="1186"/>
      <c r="J35" s="1186"/>
      <c r="K35" s="1186"/>
      <c r="L35" s="1186"/>
      <c r="M35" s="1186"/>
      <c r="N35" s="1186"/>
      <c r="O35" s="1187"/>
      <c r="P35" s="1185"/>
      <c r="Q35" s="1185"/>
      <c r="R35" s="1185"/>
      <c r="S35" s="1185"/>
      <c r="T35" s="1185"/>
      <c r="U35" s="1185"/>
      <c r="V35" s="1185"/>
      <c r="W35" s="1185"/>
      <c r="X35" s="1185"/>
      <c r="Y35" s="1185"/>
      <c r="Z35" s="1185"/>
      <c r="AA35" s="1185"/>
      <c r="AB35" s="1185"/>
      <c r="AC35" s="1185"/>
      <c r="AD35" s="1185"/>
      <c r="AE35" s="1185"/>
      <c r="AF35" s="1185"/>
      <c r="AG35" s="1185"/>
      <c r="AH35" s="1185"/>
      <c r="AI35" s="1185"/>
      <c r="AJ35" s="1185"/>
      <c r="AK35" s="1185"/>
      <c r="AL35" s="1185"/>
      <c r="AM35" s="1185"/>
      <c r="AN35" s="1185"/>
      <c r="AO35" s="1185"/>
      <c r="AP35" s="1185"/>
      <c r="AQ35" s="1185"/>
      <c r="AR35" s="1185"/>
      <c r="AS35" s="1185"/>
      <c r="AT35" s="1185"/>
      <c r="AU35" s="1185"/>
      <c r="AV35" s="1185"/>
      <c r="AW35" s="1185"/>
      <c r="AX35" s="1185"/>
      <c r="AY35" s="1185"/>
      <c r="AZ35" s="1185"/>
      <c r="BA35" s="1185"/>
      <c r="BB35" s="1185"/>
      <c r="BC35" s="1185"/>
      <c r="BD35" s="1185"/>
      <c r="BE35" s="1185"/>
      <c r="BF35" s="1185"/>
      <c r="BG35" s="1185"/>
      <c r="BH35" s="1185"/>
      <c r="BI35" s="1185"/>
      <c r="BJ35" s="1185"/>
      <c r="BK35" s="1185"/>
      <c r="BL35" s="1185"/>
      <c r="BM35" s="1185"/>
      <c r="BN35" s="1185"/>
      <c r="BO35" s="1185"/>
      <c r="BP35" s="1185"/>
      <c r="BQ35" s="1185"/>
      <c r="BR35" s="1185"/>
      <c r="BS35" s="1185"/>
      <c r="BT35" s="1185"/>
      <c r="BU35" s="1185"/>
      <c r="BV35" s="1185"/>
      <c r="BW35" s="1185"/>
      <c r="BX35" s="1185"/>
      <c r="BY35" s="1185"/>
      <c r="BZ35" s="1185"/>
      <c r="CA35" s="1185"/>
      <c r="CB35" s="1185"/>
      <c r="CC35" s="1185"/>
      <c r="CD35" s="1185"/>
      <c r="CE35" s="1185"/>
      <c r="CF35" s="1185"/>
      <c r="CG35" s="1185"/>
      <c r="CH35" s="1185"/>
      <c r="CI35" s="1185"/>
      <c r="CJ35" s="1185"/>
      <c r="CK35" s="1185"/>
      <c r="CL35" s="1185"/>
      <c r="CM35" s="1185"/>
      <c r="CN35" s="1185"/>
      <c r="CO35" s="1185"/>
      <c r="CP35" s="1185"/>
      <c r="CQ35" s="1185"/>
      <c r="CR35" s="1185"/>
      <c r="CS35" s="1185"/>
      <c r="CT35" s="1185"/>
      <c r="CU35" s="1185"/>
      <c r="CV35" s="1185"/>
      <c r="CW35" s="1185"/>
      <c r="CX35" s="1185"/>
      <c r="CY35" s="1185"/>
      <c r="CZ35" s="1185"/>
      <c r="DA35" s="1185"/>
      <c r="DB35" s="1185"/>
      <c r="DC35" s="1185"/>
      <c r="DD35" s="1185"/>
      <c r="DE35" s="1185"/>
      <c r="DF35" s="1185"/>
      <c r="DG35" s="1185"/>
      <c r="DH35" s="1185"/>
      <c r="DI35" s="1185"/>
      <c r="DJ35" s="1185"/>
      <c r="DK35" s="1185"/>
      <c r="DL35" s="1185"/>
      <c r="DM35" s="1185"/>
      <c r="DN35" s="1185"/>
      <c r="DO35" s="1185"/>
      <c r="DP35" s="1185"/>
      <c r="DQ35" s="1185"/>
      <c r="DR35" s="1185"/>
      <c r="DS35" s="1185"/>
      <c r="DT35" s="1185"/>
      <c r="DU35" s="1185"/>
      <c r="DV35" s="1185"/>
      <c r="DW35" s="1185"/>
      <c r="DX35" s="1185"/>
      <c r="DY35" s="1185"/>
      <c r="DZ35" s="1185"/>
      <c r="EA35" s="1185"/>
      <c r="EB35" s="1185"/>
      <c r="EC35" s="1185"/>
      <c r="ED35" s="1185"/>
      <c r="EE35" s="1185"/>
      <c r="EF35" s="1185"/>
      <c r="EG35" s="1185"/>
      <c r="EH35" s="1185"/>
      <c r="EI35" s="1185"/>
      <c r="EJ35" s="1185"/>
      <c r="EK35" s="1185"/>
      <c r="EL35" s="1185"/>
      <c r="EM35" s="1185"/>
      <c r="EN35" s="1185"/>
      <c r="EO35" s="1185"/>
      <c r="EP35" s="1185"/>
      <c r="EQ35" s="1185"/>
      <c r="ER35" s="1185"/>
      <c r="ES35" s="1185"/>
      <c r="ET35" s="1185"/>
      <c r="EU35" s="1185"/>
      <c r="EV35" s="1185"/>
      <c r="EW35" s="1185"/>
      <c r="EX35" s="1185"/>
      <c r="EY35" s="1185"/>
      <c r="EZ35" s="1185"/>
      <c r="FA35" s="1185"/>
      <c r="FB35" s="1185"/>
      <c r="FC35" s="1185"/>
      <c r="FD35" s="1185"/>
      <c r="FE35" s="1185"/>
      <c r="FF35" s="1185"/>
      <c r="FG35" s="1185"/>
      <c r="FH35" s="1185"/>
      <c r="FI35" s="1185"/>
      <c r="FJ35" s="1185"/>
      <c r="FK35" s="1185"/>
      <c r="FL35" s="1185"/>
      <c r="FM35" s="1185"/>
      <c r="FN35" s="1185"/>
      <c r="FO35" s="1185"/>
      <c r="FP35" s="1185"/>
      <c r="FQ35" s="1185"/>
      <c r="FR35" s="1185"/>
      <c r="FS35" s="1185"/>
      <c r="FT35" s="1185"/>
      <c r="FU35" s="1185"/>
      <c r="FV35" s="1185"/>
      <c r="FW35" s="1185"/>
      <c r="FX35" s="1185"/>
      <c r="FY35" s="1185"/>
      <c r="FZ35" s="1185"/>
      <c r="GA35" s="1185"/>
      <c r="GB35" s="1185"/>
      <c r="GC35" s="1185"/>
      <c r="GD35" s="1185"/>
      <c r="GE35" s="1185"/>
      <c r="GF35" s="1185"/>
      <c r="GG35" s="1185"/>
      <c r="GH35" s="1185"/>
      <c r="GI35" s="1185"/>
      <c r="GJ35" s="1185"/>
      <c r="GK35" s="1185"/>
      <c r="GL35" s="1185"/>
      <c r="GM35" s="1185"/>
      <c r="GN35" s="1185"/>
      <c r="GO35" s="1185"/>
      <c r="GP35" s="1185"/>
      <c r="GQ35" s="1185"/>
      <c r="GR35" s="1185"/>
      <c r="GS35" s="1185"/>
      <c r="GT35" s="1185"/>
      <c r="GU35" s="1185"/>
      <c r="GV35" s="1185"/>
      <c r="GW35" s="1185"/>
      <c r="GX35" s="1185"/>
      <c r="GY35" s="1185"/>
      <c r="GZ35" s="1185"/>
      <c r="HA35" s="1185"/>
      <c r="HB35" s="1185"/>
      <c r="HC35" s="1185"/>
      <c r="HD35" s="1185"/>
      <c r="HE35" s="1185"/>
      <c r="HF35" s="1185"/>
      <c r="HG35" s="1185"/>
      <c r="HH35" s="1185"/>
      <c r="HI35" s="1185"/>
      <c r="HJ35" s="1185"/>
      <c r="HK35" s="1185"/>
      <c r="HL35" s="1185"/>
      <c r="HM35" s="1185"/>
      <c r="HN35" s="1185"/>
      <c r="HO35" s="1185"/>
      <c r="HP35" s="1185"/>
      <c r="HQ35" s="1185"/>
      <c r="HR35" s="1185"/>
      <c r="HS35" s="1185"/>
      <c r="HT35" s="1185"/>
      <c r="HU35" s="1185"/>
      <c r="HV35" s="1185"/>
      <c r="HW35" s="1185"/>
      <c r="HX35" s="1185"/>
      <c r="HY35" s="1185"/>
      <c r="HZ35" s="1185"/>
      <c r="IA35" s="1185"/>
      <c r="IB35" s="1185"/>
      <c r="IC35" s="1185"/>
      <c r="ID35" s="1185"/>
      <c r="IE35" s="1185"/>
      <c r="IF35" s="1185"/>
      <c r="IG35" s="1185"/>
      <c r="IH35" s="1185"/>
      <c r="II35" s="1185"/>
      <c r="IJ35" s="1185"/>
      <c r="IK35" s="1185"/>
      <c r="IL35" s="1185"/>
      <c r="IM35" s="1185"/>
      <c r="IN35" s="1185"/>
      <c r="IO35" s="1185"/>
      <c r="IP35" s="1185"/>
      <c r="IQ35" s="1185"/>
      <c r="IR35" s="1185"/>
      <c r="IS35" s="1185"/>
      <c r="IT35" s="1185"/>
      <c r="IU35" s="1185"/>
      <c r="IV35" s="1185"/>
    </row>
    <row r="36" spans="1:256" s="36" customFormat="1" ht="5.25" customHeight="1">
      <c r="A36" s="1211"/>
      <c r="B36" s="324"/>
      <c r="C36" s="1186"/>
      <c r="D36" s="1186"/>
      <c r="E36" s="1186"/>
      <c r="F36" s="1186"/>
      <c r="G36" s="1186"/>
      <c r="H36" s="1186"/>
      <c r="I36" s="1186"/>
      <c r="J36" s="1186"/>
      <c r="K36" s="1186"/>
      <c r="L36" s="1186"/>
      <c r="M36" s="1186"/>
      <c r="N36" s="1186"/>
      <c r="O36" s="1187"/>
      <c r="P36" s="1185"/>
      <c r="Q36" s="1185"/>
      <c r="R36" s="1185"/>
      <c r="S36" s="1185"/>
      <c r="T36" s="1185"/>
      <c r="U36" s="1185"/>
      <c r="V36" s="1185"/>
      <c r="W36" s="1185"/>
      <c r="X36" s="1185"/>
      <c r="Y36" s="1185"/>
      <c r="Z36" s="1185"/>
      <c r="AA36" s="1185"/>
      <c r="AB36" s="1185"/>
      <c r="AC36" s="1185"/>
      <c r="AD36" s="1185"/>
      <c r="AE36" s="1185"/>
      <c r="AF36" s="1185"/>
      <c r="AG36" s="1185"/>
      <c r="AH36" s="1185"/>
      <c r="AI36" s="1185"/>
      <c r="AJ36" s="1185"/>
      <c r="AK36" s="1185"/>
      <c r="AL36" s="1185"/>
      <c r="AM36" s="1185"/>
      <c r="AN36" s="1185"/>
      <c r="AO36" s="1185"/>
      <c r="AP36" s="1185"/>
      <c r="AQ36" s="1185"/>
      <c r="AR36" s="1185"/>
      <c r="AS36" s="1185"/>
      <c r="AT36" s="1185"/>
      <c r="AU36" s="1185"/>
      <c r="AV36" s="1185"/>
      <c r="AW36" s="1185"/>
      <c r="AX36" s="1185"/>
      <c r="AY36" s="1185"/>
      <c r="AZ36" s="1185"/>
      <c r="BA36" s="1185"/>
      <c r="BB36" s="1185"/>
      <c r="BC36" s="1185"/>
      <c r="BD36" s="1185"/>
      <c r="BE36" s="1185"/>
      <c r="BF36" s="1185"/>
      <c r="BG36" s="1185"/>
      <c r="BH36" s="1185"/>
      <c r="BI36" s="1185"/>
      <c r="BJ36" s="1185"/>
      <c r="BK36" s="1185"/>
      <c r="BL36" s="1185"/>
      <c r="BM36" s="1185"/>
      <c r="BN36" s="1185"/>
      <c r="BO36" s="1185"/>
      <c r="BP36" s="1185"/>
      <c r="BQ36" s="1185"/>
      <c r="BR36" s="1185"/>
      <c r="BS36" s="1185"/>
      <c r="BT36" s="1185"/>
      <c r="BU36" s="1185"/>
      <c r="BV36" s="1185"/>
      <c r="BW36" s="1185"/>
      <c r="BX36" s="1185"/>
      <c r="BY36" s="1185"/>
      <c r="BZ36" s="1185"/>
      <c r="CA36" s="1185"/>
      <c r="CB36" s="1185"/>
      <c r="CC36" s="1185"/>
      <c r="CD36" s="1185"/>
      <c r="CE36" s="1185"/>
      <c r="CF36" s="1185"/>
      <c r="CG36" s="1185"/>
      <c r="CH36" s="1185"/>
      <c r="CI36" s="1185"/>
      <c r="CJ36" s="1185"/>
      <c r="CK36" s="1185"/>
      <c r="CL36" s="1185"/>
      <c r="CM36" s="1185"/>
      <c r="CN36" s="1185"/>
      <c r="CO36" s="1185"/>
      <c r="CP36" s="1185"/>
      <c r="CQ36" s="1185"/>
      <c r="CR36" s="1185"/>
      <c r="CS36" s="1185"/>
      <c r="CT36" s="1185"/>
      <c r="CU36" s="1185"/>
      <c r="CV36" s="1185"/>
      <c r="CW36" s="1185"/>
      <c r="CX36" s="1185"/>
      <c r="CY36" s="1185"/>
      <c r="CZ36" s="1185"/>
      <c r="DA36" s="1185"/>
      <c r="DB36" s="1185"/>
      <c r="DC36" s="1185"/>
      <c r="DD36" s="1185"/>
      <c r="DE36" s="1185"/>
      <c r="DF36" s="1185"/>
      <c r="DG36" s="1185"/>
      <c r="DH36" s="1185"/>
      <c r="DI36" s="1185"/>
      <c r="DJ36" s="1185"/>
      <c r="DK36" s="1185"/>
      <c r="DL36" s="1185"/>
      <c r="DM36" s="1185"/>
      <c r="DN36" s="1185"/>
      <c r="DO36" s="1185"/>
      <c r="DP36" s="1185"/>
      <c r="DQ36" s="1185"/>
      <c r="DR36" s="1185"/>
      <c r="DS36" s="1185"/>
      <c r="DT36" s="1185"/>
      <c r="DU36" s="1185"/>
      <c r="DV36" s="1185"/>
      <c r="DW36" s="1185"/>
      <c r="DX36" s="1185"/>
      <c r="DY36" s="1185"/>
      <c r="DZ36" s="1185"/>
      <c r="EA36" s="1185"/>
      <c r="EB36" s="1185"/>
      <c r="EC36" s="1185"/>
      <c r="ED36" s="1185"/>
      <c r="EE36" s="1185"/>
      <c r="EF36" s="1185"/>
      <c r="EG36" s="1185"/>
      <c r="EH36" s="1185"/>
      <c r="EI36" s="1185"/>
      <c r="EJ36" s="1185"/>
      <c r="EK36" s="1185"/>
      <c r="EL36" s="1185"/>
      <c r="EM36" s="1185"/>
      <c r="EN36" s="1185"/>
      <c r="EO36" s="1185"/>
      <c r="EP36" s="1185"/>
      <c r="EQ36" s="1185"/>
      <c r="ER36" s="1185"/>
      <c r="ES36" s="1185"/>
      <c r="ET36" s="1185"/>
      <c r="EU36" s="1185"/>
      <c r="EV36" s="1185"/>
      <c r="EW36" s="1185"/>
      <c r="EX36" s="1185"/>
      <c r="EY36" s="1185"/>
      <c r="EZ36" s="1185"/>
      <c r="FA36" s="1185"/>
      <c r="FB36" s="1185"/>
      <c r="FC36" s="1185"/>
      <c r="FD36" s="1185"/>
      <c r="FE36" s="1185"/>
      <c r="FF36" s="1185"/>
      <c r="FG36" s="1185"/>
      <c r="FH36" s="1185"/>
      <c r="FI36" s="1185"/>
      <c r="FJ36" s="1185"/>
      <c r="FK36" s="1185"/>
      <c r="FL36" s="1185"/>
      <c r="FM36" s="1185"/>
      <c r="FN36" s="1185"/>
      <c r="FO36" s="1185"/>
      <c r="FP36" s="1185"/>
      <c r="FQ36" s="1185"/>
      <c r="FR36" s="1185"/>
      <c r="FS36" s="1185"/>
      <c r="FT36" s="1185"/>
      <c r="FU36" s="1185"/>
      <c r="FV36" s="1185"/>
      <c r="FW36" s="1185"/>
      <c r="FX36" s="1185"/>
      <c r="FY36" s="1185"/>
      <c r="FZ36" s="1185"/>
      <c r="GA36" s="1185"/>
      <c r="GB36" s="1185"/>
      <c r="GC36" s="1185"/>
      <c r="GD36" s="1185"/>
      <c r="GE36" s="1185"/>
      <c r="GF36" s="1185"/>
      <c r="GG36" s="1185"/>
      <c r="GH36" s="1185"/>
      <c r="GI36" s="1185"/>
      <c r="GJ36" s="1185"/>
      <c r="GK36" s="1185"/>
      <c r="GL36" s="1185"/>
      <c r="GM36" s="1185"/>
      <c r="GN36" s="1185"/>
      <c r="GO36" s="1185"/>
      <c r="GP36" s="1185"/>
      <c r="GQ36" s="1185"/>
      <c r="GR36" s="1185"/>
      <c r="GS36" s="1185"/>
      <c r="GT36" s="1185"/>
      <c r="GU36" s="1185"/>
      <c r="GV36" s="1185"/>
      <c r="GW36" s="1185"/>
      <c r="GX36" s="1185"/>
      <c r="GY36" s="1185"/>
      <c r="GZ36" s="1185"/>
      <c r="HA36" s="1185"/>
      <c r="HB36" s="1185"/>
      <c r="HC36" s="1185"/>
      <c r="HD36" s="1185"/>
      <c r="HE36" s="1185"/>
      <c r="HF36" s="1185"/>
      <c r="HG36" s="1185"/>
      <c r="HH36" s="1185"/>
      <c r="HI36" s="1185"/>
      <c r="HJ36" s="1185"/>
      <c r="HK36" s="1185"/>
      <c r="HL36" s="1185"/>
      <c r="HM36" s="1185"/>
      <c r="HN36" s="1185"/>
      <c r="HO36" s="1185"/>
      <c r="HP36" s="1185"/>
      <c r="HQ36" s="1185"/>
      <c r="HR36" s="1185"/>
      <c r="HS36" s="1185"/>
      <c r="HT36" s="1185"/>
      <c r="HU36" s="1185"/>
      <c r="HV36" s="1185"/>
      <c r="HW36" s="1185"/>
      <c r="HX36" s="1185"/>
      <c r="HY36" s="1185"/>
      <c r="HZ36" s="1185"/>
      <c r="IA36" s="1185"/>
      <c r="IB36" s="1185"/>
      <c r="IC36" s="1185"/>
      <c r="ID36" s="1185"/>
      <c r="IE36" s="1185"/>
      <c r="IF36" s="1185"/>
      <c r="IG36" s="1185"/>
      <c r="IH36" s="1185"/>
      <c r="II36" s="1185"/>
      <c r="IJ36" s="1185"/>
      <c r="IK36" s="1185"/>
      <c r="IL36" s="1185"/>
      <c r="IM36" s="1185"/>
      <c r="IN36" s="1185"/>
      <c r="IO36" s="1185"/>
      <c r="IP36" s="1185"/>
      <c r="IQ36" s="1185"/>
      <c r="IR36" s="1185"/>
      <c r="IS36" s="1185"/>
      <c r="IT36" s="1185"/>
      <c r="IU36" s="1185"/>
      <c r="IV36" s="1185"/>
    </row>
    <row r="37" spans="1:256" s="36" customFormat="1" ht="10.5" customHeight="1">
      <c r="A37" s="1211"/>
      <c r="B37" s="324"/>
      <c r="C37" s="1186"/>
      <c r="D37" s="1186"/>
      <c r="E37" s="1186"/>
      <c r="F37" s="1186"/>
      <c r="G37" s="1186"/>
      <c r="H37" s="1186"/>
      <c r="I37" s="1186"/>
      <c r="J37" s="1186"/>
      <c r="K37" s="1186"/>
      <c r="L37" s="1186"/>
      <c r="M37" s="1186"/>
      <c r="N37" s="1186"/>
      <c r="O37" s="1187"/>
      <c r="P37" s="1185"/>
      <c r="Q37" s="1185"/>
      <c r="R37" s="1185"/>
      <c r="S37" s="1185"/>
      <c r="T37" s="1185"/>
      <c r="U37" s="1185"/>
      <c r="V37" s="1185"/>
      <c r="W37" s="1185"/>
      <c r="X37" s="1185"/>
      <c r="Y37" s="1185"/>
      <c r="Z37" s="1185"/>
      <c r="AA37" s="1185"/>
      <c r="AB37" s="1185"/>
      <c r="AC37" s="1185"/>
      <c r="AD37" s="1185"/>
      <c r="AE37" s="1185"/>
      <c r="AF37" s="1185"/>
      <c r="AG37" s="1185"/>
      <c r="AH37" s="1185"/>
      <c r="AI37" s="1185"/>
      <c r="AJ37" s="1185"/>
      <c r="AK37" s="1185"/>
      <c r="AL37" s="1185"/>
      <c r="AM37" s="1185"/>
      <c r="AN37" s="1185"/>
      <c r="AO37" s="1185"/>
      <c r="AP37" s="1185"/>
      <c r="AQ37" s="1185"/>
      <c r="AR37" s="1185"/>
      <c r="AS37" s="1185"/>
      <c r="AT37" s="1185"/>
      <c r="AU37" s="1185"/>
      <c r="AV37" s="1185"/>
      <c r="AW37" s="1185"/>
      <c r="AX37" s="1185"/>
      <c r="AY37" s="1185"/>
      <c r="AZ37" s="1185"/>
      <c r="BA37" s="1185"/>
      <c r="BB37" s="1185"/>
      <c r="BC37" s="1185"/>
      <c r="BD37" s="1185"/>
      <c r="BE37" s="1185"/>
      <c r="BF37" s="1185"/>
      <c r="BG37" s="1185"/>
      <c r="BH37" s="1185"/>
      <c r="BI37" s="1185"/>
      <c r="BJ37" s="1185"/>
      <c r="BK37" s="1185"/>
      <c r="BL37" s="1185"/>
      <c r="BM37" s="1185"/>
      <c r="BN37" s="1185"/>
      <c r="BO37" s="1185"/>
      <c r="BP37" s="1185"/>
      <c r="BQ37" s="1185"/>
      <c r="BR37" s="1185"/>
      <c r="BS37" s="1185"/>
      <c r="BT37" s="1185"/>
      <c r="BU37" s="1185"/>
      <c r="BV37" s="1185"/>
      <c r="BW37" s="1185"/>
      <c r="BX37" s="1185"/>
      <c r="BY37" s="1185"/>
      <c r="BZ37" s="1185"/>
      <c r="CA37" s="1185"/>
      <c r="CB37" s="1185"/>
      <c r="CC37" s="1185"/>
      <c r="CD37" s="1185"/>
      <c r="CE37" s="1185"/>
      <c r="CF37" s="1185"/>
      <c r="CG37" s="1185"/>
      <c r="CH37" s="1185"/>
      <c r="CI37" s="1185"/>
      <c r="CJ37" s="1185"/>
      <c r="CK37" s="1185"/>
      <c r="CL37" s="1185"/>
      <c r="CM37" s="1185"/>
      <c r="CN37" s="1185"/>
      <c r="CO37" s="1185"/>
      <c r="CP37" s="1185"/>
      <c r="CQ37" s="1185"/>
      <c r="CR37" s="1185"/>
      <c r="CS37" s="1185"/>
      <c r="CT37" s="1185"/>
      <c r="CU37" s="1185"/>
      <c r="CV37" s="1185"/>
      <c r="CW37" s="1185"/>
      <c r="CX37" s="1185"/>
      <c r="CY37" s="1185"/>
      <c r="CZ37" s="1185"/>
      <c r="DA37" s="1185"/>
      <c r="DB37" s="1185"/>
      <c r="DC37" s="1185"/>
      <c r="DD37" s="1185"/>
      <c r="DE37" s="1185"/>
      <c r="DF37" s="1185"/>
      <c r="DG37" s="1185"/>
      <c r="DH37" s="1185"/>
      <c r="DI37" s="1185"/>
      <c r="DJ37" s="1185"/>
      <c r="DK37" s="1185"/>
      <c r="DL37" s="1185"/>
      <c r="DM37" s="1185"/>
      <c r="DN37" s="1185"/>
      <c r="DO37" s="1185"/>
      <c r="DP37" s="1185"/>
      <c r="DQ37" s="1185"/>
      <c r="DR37" s="1185"/>
      <c r="DS37" s="1185"/>
      <c r="DT37" s="1185"/>
      <c r="DU37" s="1185"/>
      <c r="DV37" s="1185"/>
      <c r="DW37" s="1185"/>
      <c r="DX37" s="1185"/>
      <c r="DY37" s="1185"/>
      <c r="DZ37" s="1185"/>
      <c r="EA37" s="1185"/>
      <c r="EB37" s="1185"/>
      <c r="EC37" s="1185"/>
      <c r="ED37" s="1185"/>
      <c r="EE37" s="1185"/>
      <c r="EF37" s="1185"/>
      <c r="EG37" s="1185"/>
      <c r="EH37" s="1185"/>
      <c r="EI37" s="1185"/>
      <c r="EJ37" s="1185"/>
      <c r="EK37" s="1185"/>
      <c r="EL37" s="1185"/>
      <c r="EM37" s="1185"/>
      <c r="EN37" s="1185"/>
      <c r="EO37" s="1185"/>
      <c r="EP37" s="1185"/>
      <c r="EQ37" s="1185"/>
      <c r="ER37" s="1185"/>
      <c r="ES37" s="1185"/>
      <c r="ET37" s="1185"/>
      <c r="EU37" s="1185"/>
      <c r="EV37" s="1185"/>
      <c r="EW37" s="1185"/>
      <c r="EX37" s="1185"/>
      <c r="EY37" s="1185"/>
      <c r="EZ37" s="1185"/>
      <c r="FA37" s="1185"/>
      <c r="FB37" s="1185"/>
      <c r="FC37" s="1185"/>
      <c r="FD37" s="1185"/>
      <c r="FE37" s="1185"/>
      <c r="FF37" s="1185"/>
      <c r="FG37" s="1185"/>
      <c r="FH37" s="1185"/>
      <c r="FI37" s="1185"/>
      <c r="FJ37" s="1185"/>
      <c r="FK37" s="1185"/>
      <c r="FL37" s="1185"/>
      <c r="FM37" s="1185"/>
      <c r="FN37" s="1185"/>
      <c r="FO37" s="1185"/>
      <c r="FP37" s="1185"/>
      <c r="FQ37" s="1185"/>
      <c r="FR37" s="1185"/>
      <c r="FS37" s="1185"/>
      <c r="FT37" s="1185"/>
      <c r="FU37" s="1185"/>
      <c r="FV37" s="1185"/>
      <c r="FW37" s="1185"/>
      <c r="FX37" s="1185"/>
      <c r="FY37" s="1185"/>
      <c r="FZ37" s="1185"/>
      <c r="GA37" s="1185"/>
      <c r="GB37" s="1185"/>
      <c r="GC37" s="1185"/>
      <c r="GD37" s="1185"/>
      <c r="GE37" s="1185"/>
      <c r="GF37" s="1185"/>
      <c r="GG37" s="1185"/>
      <c r="GH37" s="1185"/>
      <c r="GI37" s="1185"/>
      <c r="GJ37" s="1185"/>
      <c r="GK37" s="1185"/>
      <c r="GL37" s="1185"/>
      <c r="GM37" s="1185"/>
      <c r="GN37" s="1185"/>
      <c r="GO37" s="1185"/>
      <c r="GP37" s="1185"/>
      <c r="GQ37" s="1185"/>
      <c r="GR37" s="1185"/>
      <c r="GS37" s="1185"/>
      <c r="GT37" s="1185"/>
      <c r="GU37" s="1185"/>
      <c r="GV37" s="1185"/>
      <c r="GW37" s="1185"/>
      <c r="GX37" s="1185"/>
      <c r="GY37" s="1185"/>
      <c r="GZ37" s="1185"/>
      <c r="HA37" s="1185"/>
      <c r="HB37" s="1185"/>
      <c r="HC37" s="1185"/>
      <c r="HD37" s="1185"/>
      <c r="HE37" s="1185"/>
      <c r="HF37" s="1185"/>
      <c r="HG37" s="1185"/>
      <c r="HH37" s="1185"/>
      <c r="HI37" s="1185"/>
      <c r="HJ37" s="1185"/>
      <c r="HK37" s="1185"/>
      <c r="HL37" s="1185"/>
      <c r="HM37" s="1185"/>
      <c r="HN37" s="1185"/>
      <c r="HO37" s="1185"/>
      <c r="HP37" s="1185"/>
      <c r="HQ37" s="1185"/>
      <c r="HR37" s="1185"/>
      <c r="HS37" s="1185"/>
      <c r="HT37" s="1185"/>
      <c r="HU37" s="1185"/>
      <c r="HV37" s="1185"/>
      <c r="HW37" s="1185"/>
      <c r="HX37" s="1185"/>
      <c r="HY37" s="1185"/>
      <c r="HZ37" s="1185"/>
      <c r="IA37" s="1185"/>
      <c r="IB37" s="1185"/>
      <c r="IC37" s="1185"/>
      <c r="ID37" s="1185"/>
      <c r="IE37" s="1185"/>
      <c r="IF37" s="1185"/>
      <c r="IG37" s="1185"/>
      <c r="IH37" s="1185"/>
      <c r="II37" s="1185"/>
      <c r="IJ37" s="1185"/>
      <c r="IK37" s="1185"/>
      <c r="IL37" s="1185"/>
      <c r="IM37" s="1185"/>
      <c r="IN37" s="1185"/>
      <c r="IO37" s="1185"/>
      <c r="IP37" s="1185"/>
      <c r="IQ37" s="1185"/>
      <c r="IR37" s="1185"/>
      <c r="IS37" s="1185"/>
      <c r="IT37" s="1185"/>
      <c r="IU37" s="1185"/>
      <c r="IV37" s="1185"/>
    </row>
    <row r="38" spans="1:256" s="36" customFormat="1" ht="10.5" customHeight="1">
      <c r="A38" s="1211"/>
      <c r="B38" s="324"/>
      <c r="C38" s="1186"/>
      <c r="D38" s="1186"/>
      <c r="E38" s="1186"/>
      <c r="F38" s="1186"/>
      <c r="G38" s="1186"/>
      <c r="H38" s="1186"/>
      <c r="I38" s="1186"/>
      <c r="J38" s="1186"/>
      <c r="K38" s="1186"/>
      <c r="L38" s="1186"/>
      <c r="M38" s="1186"/>
      <c r="N38" s="1186"/>
      <c r="O38" s="1187"/>
      <c r="P38" s="1185"/>
      <c r="Q38" s="1185"/>
      <c r="R38" s="1185"/>
      <c r="S38" s="1185"/>
      <c r="T38" s="1185"/>
      <c r="U38" s="1185"/>
      <c r="V38" s="1185"/>
      <c r="W38" s="1185"/>
      <c r="X38" s="1185"/>
      <c r="Y38" s="1185"/>
      <c r="Z38" s="1185"/>
      <c r="AA38" s="1185"/>
      <c r="AB38" s="1185"/>
      <c r="AC38" s="1185"/>
      <c r="AD38" s="1185"/>
      <c r="AE38" s="1185"/>
      <c r="AF38" s="1185"/>
      <c r="AG38" s="1185"/>
      <c r="AH38" s="1185"/>
      <c r="AI38" s="1185"/>
      <c r="AJ38" s="1185"/>
      <c r="AK38" s="1185"/>
      <c r="AL38" s="1185"/>
      <c r="AM38" s="1185"/>
      <c r="AN38" s="1185"/>
      <c r="AO38" s="1185"/>
      <c r="AP38" s="1185"/>
      <c r="AQ38" s="1185"/>
      <c r="AR38" s="1185"/>
      <c r="AS38" s="1185"/>
      <c r="AT38" s="1185"/>
      <c r="AU38" s="1185"/>
      <c r="AV38" s="1185"/>
      <c r="AW38" s="1185"/>
      <c r="AX38" s="1185"/>
      <c r="AY38" s="1185"/>
      <c r="AZ38" s="1185"/>
      <c r="BA38" s="1185"/>
      <c r="BB38" s="1185"/>
      <c r="BC38" s="1185"/>
      <c r="BD38" s="1185"/>
      <c r="BE38" s="1185"/>
      <c r="BF38" s="1185"/>
      <c r="BG38" s="1185"/>
      <c r="BH38" s="1185"/>
      <c r="BI38" s="1185"/>
      <c r="BJ38" s="1185"/>
      <c r="BK38" s="1185"/>
      <c r="BL38" s="1185"/>
      <c r="BM38" s="1185"/>
      <c r="BN38" s="1185"/>
      <c r="BO38" s="1185"/>
      <c r="BP38" s="1185"/>
      <c r="BQ38" s="1185"/>
      <c r="BR38" s="1185"/>
      <c r="BS38" s="1185"/>
      <c r="BT38" s="1185"/>
      <c r="BU38" s="1185"/>
      <c r="BV38" s="1185"/>
      <c r="BW38" s="1185"/>
      <c r="BX38" s="1185"/>
      <c r="BY38" s="1185"/>
      <c r="BZ38" s="1185"/>
      <c r="CA38" s="1185"/>
      <c r="CB38" s="1185"/>
      <c r="CC38" s="1185"/>
      <c r="CD38" s="1185"/>
      <c r="CE38" s="1185"/>
      <c r="CF38" s="1185"/>
      <c r="CG38" s="1185"/>
      <c r="CH38" s="1185"/>
      <c r="CI38" s="1185"/>
      <c r="CJ38" s="1185"/>
      <c r="CK38" s="1185"/>
      <c r="CL38" s="1185"/>
      <c r="CM38" s="1185"/>
      <c r="CN38" s="1185"/>
      <c r="CO38" s="1185"/>
      <c r="CP38" s="1185"/>
      <c r="CQ38" s="1185"/>
      <c r="CR38" s="1185"/>
      <c r="CS38" s="1185"/>
      <c r="CT38" s="1185"/>
      <c r="CU38" s="1185"/>
      <c r="CV38" s="1185"/>
      <c r="CW38" s="1185"/>
      <c r="CX38" s="1185"/>
      <c r="CY38" s="1185"/>
      <c r="CZ38" s="1185"/>
      <c r="DA38" s="1185"/>
      <c r="DB38" s="1185"/>
      <c r="DC38" s="1185"/>
      <c r="DD38" s="1185"/>
      <c r="DE38" s="1185"/>
      <c r="DF38" s="1185"/>
      <c r="DG38" s="1185"/>
      <c r="DH38" s="1185"/>
      <c r="DI38" s="1185"/>
      <c r="DJ38" s="1185"/>
      <c r="DK38" s="1185"/>
      <c r="DL38" s="1185"/>
      <c r="DM38" s="1185"/>
      <c r="DN38" s="1185"/>
      <c r="DO38" s="1185"/>
      <c r="DP38" s="1185"/>
      <c r="DQ38" s="1185"/>
      <c r="DR38" s="1185"/>
      <c r="DS38" s="1185"/>
      <c r="DT38" s="1185"/>
      <c r="DU38" s="1185"/>
      <c r="DV38" s="1185"/>
      <c r="DW38" s="1185"/>
      <c r="DX38" s="1185"/>
      <c r="DY38" s="1185"/>
      <c r="DZ38" s="1185"/>
      <c r="EA38" s="1185"/>
      <c r="EB38" s="1185"/>
      <c r="EC38" s="1185"/>
      <c r="ED38" s="1185"/>
      <c r="EE38" s="1185"/>
      <c r="EF38" s="1185"/>
      <c r="EG38" s="1185"/>
      <c r="EH38" s="1185"/>
      <c r="EI38" s="1185"/>
      <c r="EJ38" s="1185"/>
      <c r="EK38" s="1185"/>
      <c r="EL38" s="1185"/>
      <c r="EM38" s="1185"/>
      <c r="EN38" s="1185"/>
      <c r="EO38" s="1185"/>
      <c r="EP38" s="1185"/>
      <c r="EQ38" s="1185"/>
      <c r="ER38" s="1185"/>
      <c r="ES38" s="1185"/>
      <c r="ET38" s="1185"/>
      <c r="EU38" s="1185"/>
      <c r="EV38" s="1185"/>
      <c r="EW38" s="1185"/>
      <c r="EX38" s="1185"/>
      <c r="EY38" s="1185"/>
      <c r="EZ38" s="1185"/>
      <c r="FA38" s="1185"/>
      <c r="FB38" s="1185"/>
      <c r="FC38" s="1185"/>
      <c r="FD38" s="1185"/>
      <c r="FE38" s="1185"/>
      <c r="FF38" s="1185"/>
      <c r="FG38" s="1185"/>
      <c r="FH38" s="1185"/>
      <c r="FI38" s="1185"/>
      <c r="FJ38" s="1185"/>
      <c r="FK38" s="1185"/>
      <c r="FL38" s="1185"/>
      <c r="FM38" s="1185"/>
      <c r="FN38" s="1185"/>
      <c r="FO38" s="1185"/>
      <c r="FP38" s="1185"/>
      <c r="FQ38" s="1185"/>
      <c r="FR38" s="1185"/>
      <c r="FS38" s="1185"/>
      <c r="FT38" s="1185"/>
      <c r="FU38" s="1185"/>
      <c r="FV38" s="1185"/>
      <c r="FW38" s="1185"/>
      <c r="FX38" s="1185"/>
      <c r="FY38" s="1185"/>
      <c r="FZ38" s="1185"/>
      <c r="GA38" s="1185"/>
      <c r="GB38" s="1185"/>
      <c r="GC38" s="1185"/>
      <c r="GD38" s="1185"/>
      <c r="GE38" s="1185"/>
      <c r="GF38" s="1185"/>
      <c r="GG38" s="1185"/>
      <c r="GH38" s="1185"/>
      <c r="GI38" s="1185"/>
      <c r="GJ38" s="1185"/>
      <c r="GK38" s="1185"/>
      <c r="GL38" s="1185"/>
      <c r="GM38" s="1185"/>
      <c r="GN38" s="1185"/>
      <c r="GO38" s="1185"/>
      <c r="GP38" s="1185"/>
      <c r="GQ38" s="1185"/>
      <c r="GR38" s="1185"/>
      <c r="GS38" s="1185"/>
      <c r="GT38" s="1185"/>
      <c r="GU38" s="1185"/>
      <c r="GV38" s="1185"/>
      <c r="GW38" s="1185"/>
      <c r="GX38" s="1185"/>
      <c r="GY38" s="1185"/>
      <c r="GZ38" s="1185"/>
      <c r="HA38" s="1185"/>
      <c r="HB38" s="1185"/>
      <c r="HC38" s="1185"/>
      <c r="HD38" s="1185"/>
      <c r="HE38" s="1185"/>
      <c r="HF38" s="1185"/>
      <c r="HG38" s="1185"/>
      <c r="HH38" s="1185"/>
      <c r="HI38" s="1185"/>
      <c r="HJ38" s="1185"/>
      <c r="HK38" s="1185"/>
      <c r="HL38" s="1185"/>
      <c r="HM38" s="1185"/>
      <c r="HN38" s="1185"/>
      <c r="HO38" s="1185"/>
      <c r="HP38" s="1185"/>
      <c r="HQ38" s="1185"/>
      <c r="HR38" s="1185"/>
      <c r="HS38" s="1185"/>
      <c r="HT38" s="1185"/>
      <c r="HU38" s="1185"/>
      <c r="HV38" s="1185"/>
      <c r="HW38" s="1185"/>
      <c r="HX38" s="1185"/>
      <c r="HY38" s="1185"/>
      <c r="HZ38" s="1185"/>
      <c r="IA38" s="1185"/>
      <c r="IB38" s="1185"/>
      <c r="IC38" s="1185"/>
      <c r="ID38" s="1185"/>
      <c r="IE38" s="1185"/>
      <c r="IF38" s="1185"/>
      <c r="IG38" s="1185"/>
      <c r="IH38" s="1185"/>
      <c r="II38" s="1185"/>
      <c r="IJ38" s="1185"/>
      <c r="IK38" s="1185"/>
      <c r="IL38" s="1185"/>
      <c r="IM38" s="1185"/>
      <c r="IN38" s="1185"/>
      <c r="IO38" s="1185"/>
      <c r="IP38" s="1185"/>
      <c r="IQ38" s="1185"/>
      <c r="IR38" s="1185"/>
      <c r="IS38" s="1185"/>
      <c r="IT38" s="1185"/>
      <c r="IU38" s="1185"/>
      <c r="IV38" s="1185"/>
    </row>
    <row r="39" spans="1:15" ht="10.5" customHeight="1">
      <c r="A39" s="1209">
        <f>A30+1</f>
        <v>7</v>
      </c>
      <c r="B39" s="39" t="s">
        <v>105</v>
      </c>
      <c r="C39" s="39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5"/>
    </row>
    <row r="40" spans="1:15" ht="7.5" customHeight="1">
      <c r="A40" s="1210"/>
      <c r="B40" s="39"/>
      <c r="C40" s="39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5"/>
    </row>
    <row r="41" spans="1:15" ht="10.5" customHeight="1">
      <c r="A41" s="1210"/>
      <c r="B41" s="39"/>
      <c r="C41" s="39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5"/>
    </row>
    <row r="42" spans="1:15" ht="10.5" customHeight="1">
      <c r="A42" s="1210"/>
      <c r="B42" s="39"/>
      <c r="C42" s="39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5"/>
    </row>
    <row r="43" spans="1:15" ht="10.5" customHeight="1">
      <c r="A43" s="1210"/>
      <c r="B43" s="39"/>
      <c r="C43" s="39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5"/>
    </row>
    <row r="44" spans="1:15" ht="10.5" customHeight="1">
      <c r="A44" s="1210"/>
      <c r="B44" s="39"/>
      <c r="C44" s="39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5"/>
    </row>
    <row r="45" spans="1:15" ht="10.5" customHeight="1">
      <c r="A45" s="1210"/>
      <c r="B45" s="39"/>
      <c r="C45" s="39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5"/>
    </row>
    <row r="46" spans="1:15" ht="10.5" customHeight="1">
      <c r="A46" s="1210"/>
      <c r="B46" s="39"/>
      <c r="C46" s="39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5"/>
    </row>
    <row r="47" spans="1:15" ht="10.5" customHeight="1">
      <c r="A47" s="1209">
        <f>A39+1</f>
        <v>8</v>
      </c>
      <c r="B47" s="39" t="s">
        <v>506</v>
      </c>
      <c r="C47" s="39"/>
      <c r="D47" s="53"/>
      <c r="E47" s="53"/>
      <c r="F47" s="53"/>
      <c r="G47" s="53"/>
      <c r="H47" s="53"/>
      <c r="I47" s="53"/>
      <c r="J47" s="283"/>
      <c r="K47" s="281"/>
      <c r="L47" s="282"/>
      <c r="M47" s="281"/>
      <c r="N47" s="282"/>
      <c r="O47" s="271"/>
    </row>
    <row r="48" spans="1:15" ht="12.75" customHeight="1">
      <c r="A48" s="1210"/>
      <c r="B48" s="39"/>
      <c r="C48" s="39"/>
      <c r="D48" s="53"/>
      <c r="E48" s="53"/>
      <c r="G48" s="305"/>
      <c r="H48" s="53"/>
      <c r="I48" s="305" t="s">
        <v>510</v>
      </c>
      <c r="J48" s="53"/>
      <c r="K48" s="53"/>
      <c r="M48" s="53"/>
      <c r="N48" s="53"/>
      <c r="O48" s="55"/>
    </row>
    <row r="49" spans="1:15" ht="10.5" customHeight="1">
      <c r="A49" s="1210"/>
      <c r="B49" s="39"/>
      <c r="C49" s="39"/>
      <c r="D49" s="305" t="s">
        <v>507</v>
      </c>
      <c r="E49" s="53"/>
      <c r="G49" s="305" t="s">
        <v>508</v>
      </c>
      <c r="H49" s="53"/>
      <c r="I49" s="305" t="s">
        <v>511</v>
      </c>
      <c r="J49" s="53"/>
      <c r="K49" s="53"/>
      <c r="M49" s="305" t="s">
        <v>513</v>
      </c>
      <c r="N49" s="53"/>
      <c r="O49" s="55"/>
    </row>
    <row r="50" spans="1:15" ht="10.5" customHeight="1">
      <c r="A50" s="1210"/>
      <c r="B50" s="39"/>
      <c r="C50" s="39"/>
      <c r="D50" s="305" t="s">
        <v>566</v>
      </c>
      <c r="E50" s="241"/>
      <c r="F50" s="308"/>
      <c r="G50" s="305" t="s">
        <v>509</v>
      </c>
      <c r="H50" s="241"/>
      <c r="I50" s="307" t="s">
        <v>512</v>
      </c>
      <c r="J50" s="241"/>
      <c r="L50" s="240"/>
      <c r="M50" s="305" t="s">
        <v>514</v>
      </c>
      <c r="N50" s="241"/>
      <c r="O50" s="55"/>
    </row>
    <row r="51" spans="1:15" ht="5.25" customHeight="1">
      <c r="A51" s="1210"/>
      <c r="B51" s="39"/>
      <c r="C51" s="39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5"/>
    </row>
    <row r="52" spans="1:15" ht="10.5" customHeight="1">
      <c r="A52" s="1210"/>
      <c r="B52" s="39"/>
      <c r="C52" s="39"/>
      <c r="D52" s="305" t="s">
        <v>515</v>
      </c>
      <c r="E52" s="53"/>
      <c r="G52" s="305" t="s">
        <v>517</v>
      </c>
      <c r="H52" s="53"/>
      <c r="I52" s="305"/>
      <c r="J52" s="53"/>
      <c r="K52" s="53"/>
      <c r="M52" s="305"/>
      <c r="N52" s="53"/>
      <c r="O52" s="55"/>
    </row>
    <row r="53" spans="1:15" ht="10.5" customHeight="1">
      <c r="A53" s="1210"/>
      <c r="B53" s="39"/>
      <c r="C53" s="39"/>
      <c r="D53" s="305" t="s">
        <v>516</v>
      </c>
      <c r="E53" s="241"/>
      <c r="F53" s="308"/>
      <c r="G53" s="305" t="s">
        <v>518</v>
      </c>
      <c r="H53" s="241"/>
      <c r="I53" s="307" t="s">
        <v>115</v>
      </c>
      <c r="J53" s="1228"/>
      <c r="K53" s="47"/>
      <c r="L53" s="1225"/>
      <c r="M53" s="1226"/>
      <c r="N53" s="1227"/>
      <c r="O53" s="55"/>
    </row>
    <row r="54" spans="1:15" ht="6.75" customHeight="1">
      <c r="A54" s="1210"/>
      <c r="B54" s="39"/>
      <c r="C54" s="39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5"/>
    </row>
    <row r="55" spans="1:15" ht="10.5" customHeight="1">
      <c r="A55" s="1209">
        <f>A47+1</f>
        <v>9</v>
      </c>
      <c r="B55" s="39" t="s">
        <v>520</v>
      </c>
      <c r="C55" s="39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5"/>
    </row>
    <row r="56" spans="1:15" ht="10.5" customHeight="1">
      <c r="A56" s="1210"/>
      <c r="B56" s="39" t="s">
        <v>519</v>
      </c>
      <c r="C56" s="39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5"/>
    </row>
    <row r="57" spans="1:15" ht="7.5" customHeight="1">
      <c r="A57" s="1210"/>
      <c r="B57" s="39"/>
      <c r="C57" s="39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5"/>
    </row>
    <row r="58" spans="1:15" ht="10.5" customHeight="1">
      <c r="A58" s="1210"/>
      <c r="B58" s="39"/>
      <c r="C58" s="39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5"/>
    </row>
    <row r="59" spans="1:15" ht="10.5" customHeight="1">
      <c r="A59" s="1210"/>
      <c r="B59" s="39"/>
      <c r="C59" s="39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5"/>
    </row>
    <row r="60" spans="1:15" ht="10.5" customHeight="1">
      <c r="A60" s="1210"/>
      <c r="B60" s="39"/>
      <c r="C60" s="39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5"/>
    </row>
    <row r="61" spans="1:15" ht="10.5" customHeight="1">
      <c r="A61" s="1210"/>
      <c r="B61" s="39"/>
      <c r="C61" s="39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5"/>
    </row>
    <row r="62" spans="1:15" ht="10.5" customHeight="1">
      <c r="A62" s="1210"/>
      <c r="B62" s="39"/>
      <c r="C62" s="39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5"/>
    </row>
    <row r="63" spans="1:15" ht="10.5" customHeight="1">
      <c r="A63" s="1210"/>
      <c r="B63" s="39"/>
      <c r="C63" s="39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5"/>
    </row>
    <row r="64" spans="1:15" ht="10.5" customHeight="1">
      <c r="A64" s="1209">
        <f>A55+1</f>
        <v>10</v>
      </c>
      <c r="B64" s="39" t="s">
        <v>485</v>
      </c>
      <c r="C64" s="39"/>
      <c r="D64" s="53"/>
      <c r="E64" s="53"/>
      <c r="F64" s="53"/>
      <c r="G64" s="53"/>
      <c r="H64"/>
      <c r="I64"/>
      <c r="J64" s="305" t="s">
        <v>107</v>
      </c>
      <c r="K64" s="241"/>
      <c r="M64" s="305" t="s">
        <v>108</v>
      </c>
      <c r="N64" s="241"/>
      <c r="O64" s="55"/>
    </row>
    <row r="65" spans="1:15" ht="6" customHeight="1">
      <c r="A65" s="1212"/>
      <c r="B65" s="39"/>
      <c r="C65" s="39"/>
      <c r="D65" s="53"/>
      <c r="E65" s="53"/>
      <c r="F65" s="53"/>
      <c r="G65" s="53"/>
      <c r="H65"/>
      <c r="I65"/>
      <c r="J65" s="305"/>
      <c r="K65" s="305"/>
      <c r="M65" s="305"/>
      <c r="O65" s="55"/>
    </row>
    <row r="66" spans="1:15" ht="10.5" customHeight="1">
      <c r="A66" s="1209">
        <f>A64+1</f>
        <v>11</v>
      </c>
      <c r="B66" s="39" t="s">
        <v>493</v>
      </c>
      <c r="C66" s="39"/>
      <c r="D66" s="53"/>
      <c r="E66" s="53"/>
      <c r="F66" s="53"/>
      <c r="G66" s="53"/>
      <c r="H66"/>
      <c r="I66"/>
      <c r="J66" s="305" t="s">
        <v>107</v>
      </c>
      <c r="K66" s="241"/>
      <c r="M66" s="305" t="s">
        <v>108</v>
      </c>
      <c r="N66" s="241"/>
      <c r="O66" s="55"/>
    </row>
    <row r="67" spans="1:15" ht="10.5" customHeight="1">
      <c r="A67" s="1212"/>
      <c r="B67" s="39" t="s">
        <v>494</v>
      </c>
      <c r="C67" s="39"/>
      <c r="D67" s="53"/>
      <c r="E67" s="53"/>
      <c r="F67" s="53"/>
      <c r="G67" s="53"/>
      <c r="H67"/>
      <c r="I67"/>
      <c r="J67" s="1223">
        <f>IF(K66&lt;&gt;"","CONTACT PHMC","")</f>
      </c>
      <c r="K67" s="305"/>
      <c r="M67" s="305"/>
      <c r="O67" s="55"/>
    </row>
    <row r="68" spans="1:15" ht="4.5" customHeight="1">
      <c r="A68" s="1210"/>
      <c r="B68" s="39"/>
      <c r="C68" s="39"/>
      <c r="D68" s="53"/>
      <c r="E68" s="53"/>
      <c r="F68" s="53"/>
      <c r="G68" s="53"/>
      <c r="H68" s="53"/>
      <c r="M68" s="53"/>
      <c r="N68" s="53"/>
      <c r="O68" s="55"/>
    </row>
    <row r="69" spans="1:15" ht="12.75" customHeight="1">
      <c r="A69" s="1210"/>
      <c r="B69" s="39"/>
      <c r="C69" s="39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5"/>
    </row>
    <row r="70" spans="1:15" ht="8.25" customHeight="1">
      <c r="A70" s="1210"/>
      <c r="B70" s="39"/>
      <c r="C70" s="39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5"/>
    </row>
    <row r="71" spans="1:15" ht="10.5" customHeight="1">
      <c r="A71" s="1210"/>
      <c r="B71" s="39"/>
      <c r="C71" s="39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5"/>
    </row>
    <row r="72" spans="1:15" ht="10.5" customHeight="1">
      <c r="A72" s="1209">
        <f>A66+1</f>
        <v>12</v>
      </c>
      <c r="B72" s="39" t="s">
        <v>486</v>
      </c>
      <c r="C72" s="39"/>
      <c r="D72" s="53"/>
      <c r="E72" s="53"/>
      <c r="F72" s="53"/>
      <c r="G72" s="53"/>
      <c r="H72" s="53"/>
      <c r="J72" s="305" t="s">
        <v>107</v>
      </c>
      <c r="K72" s="241"/>
      <c r="M72" s="305" t="s">
        <v>108</v>
      </c>
      <c r="N72" s="241"/>
      <c r="O72" s="55"/>
    </row>
    <row r="73" spans="1:15" ht="10.5" customHeight="1">
      <c r="A73" s="1210"/>
      <c r="B73" s="39" t="s">
        <v>488</v>
      </c>
      <c r="C73" s="39"/>
      <c r="D73" s="53"/>
      <c r="E73" s="53"/>
      <c r="F73" s="53"/>
      <c r="G73" s="53"/>
      <c r="H73"/>
      <c r="I73" s="305"/>
      <c r="K73" s="306"/>
      <c r="L73" s="53"/>
      <c r="M73"/>
      <c r="N73"/>
      <c r="O73" s="55"/>
    </row>
    <row r="74" spans="1:15" ht="10.5" customHeight="1">
      <c r="A74" s="1210"/>
      <c r="B74" s="39" t="s">
        <v>487</v>
      </c>
      <c r="C74" s="39"/>
      <c r="D74" s="53"/>
      <c r="E74" s="53"/>
      <c r="F74" s="53"/>
      <c r="G74" s="53"/>
      <c r="H74" s="53"/>
      <c r="J74" s="1223">
        <f>IF(K72&lt;&gt;"","CONTACT PHMC","")</f>
      </c>
      <c r="M74" s="53"/>
      <c r="N74" s="53"/>
      <c r="O74" s="55"/>
    </row>
    <row r="75" spans="1:15" ht="4.5" customHeight="1">
      <c r="A75" s="1210"/>
      <c r="B75" s="39"/>
      <c r="C75" s="39"/>
      <c r="D75" s="53"/>
      <c r="E75" s="53"/>
      <c r="F75" s="53"/>
      <c r="G75" s="53"/>
      <c r="H75" s="53"/>
      <c r="M75" s="53"/>
      <c r="N75" s="53"/>
      <c r="O75" s="55"/>
    </row>
    <row r="76" spans="1:15" ht="10.5" customHeight="1">
      <c r="A76" s="1210"/>
      <c r="B76" s="39"/>
      <c r="C76" s="39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5"/>
    </row>
    <row r="77" spans="1:15" ht="5.25" customHeight="1">
      <c r="A77" s="1210"/>
      <c r="B77" s="39"/>
      <c r="C77" s="39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5"/>
    </row>
    <row r="78" spans="1:15" ht="10.5" customHeight="1">
      <c r="A78" s="1210"/>
      <c r="B78" s="39"/>
      <c r="C78" s="39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5"/>
    </row>
    <row r="79" spans="1:15" ht="6" customHeight="1">
      <c r="A79" s="1210"/>
      <c r="B79" s="39"/>
      <c r="C79" s="39"/>
      <c r="D79" s="53"/>
      <c r="E79" s="53"/>
      <c r="F79" s="53"/>
      <c r="G79" s="53"/>
      <c r="H79" s="53"/>
      <c r="M79" s="53"/>
      <c r="N79" s="53"/>
      <c r="O79" s="55"/>
    </row>
    <row r="80" spans="1:15" ht="10.5" customHeight="1">
      <c r="A80" s="1229">
        <f>A72+1</f>
        <v>13</v>
      </c>
      <c r="B80" s="39" t="s">
        <v>109</v>
      </c>
      <c r="C80" s="39"/>
      <c r="D80" s="53"/>
      <c r="E80" s="53"/>
      <c r="H80" s="305" t="s">
        <v>110</v>
      </c>
      <c r="I80" s="243"/>
      <c r="J80" s="53"/>
      <c r="M80" s="53"/>
      <c r="N80" s="53"/>
      <c r="O80" s="55"/>
    </row>
    <row r="81" spans="1:15" ht="10.5" customHeight="1">
      <c r="A81" s="38"/>
      <c r="B81" s="283">
        <f>IF($I$81&lt;&gt;"","SEE PART A INSTRUCTIONS RE:","")</f>
      </c>
      <c r="C81" s="39"/>
      <c r="D81" s="53"/>
      <c r="E81" s="53"/>
      <c r="H81" s="305" t="s">
        <v>111</v>
      </c>
      <c r="I81" s="243"/>
      <c r="J81" s="53" t="s">
        <v>112</v>
      </c>
      <c r="M81" s="53"/>
      <c r="N81" s="53"/>
      <c r="O81" s="55"/>
    </row>
    <row r="82" spans="1:15" ht="10.5" customHeight="1">
      <c r="A82" s="38"/>
      <c r="B82" s="283">
        <f>IF($I$81&lt;&gt;"","AGRICULTURAL LAND PRESERVATION","")</f>
      </c>
      <c r="C82" s="39"/>
      <c r="D82" s="53"/>
      <c r="E82" s="53"/>
      <c r="H82" s="305" t="s">
        <v>113</v>
      </c>
      <c r="I82" s="244">
        <f>I80+I81</f>
        <v>0</v>
      </c>
      <c r="J82" s="53" t="s">
        <v>114</v>
      </c>
      <c r="M82" s="53"/>
      <c r="N82" s="53"/>
      <c r="O82" s="55"/>
    </row>
    <row r="83" spans="1:15" ht="6" customHeight="1">
      <c r="A83" s="1210"/>
      <c r="B83" s="39"/>
      <c r="C83" s="39"/>
      <c r="D83" s="53"/>
      <c r="E83" s="53"/>
      <c r="F83" s="53"/>
      <c r="G83" s="53"/>
      <c r="H83" s="53"/>
      <c r="M83" s="53"/>
      <c r="N83" s="53"/>
      <c r="O83" s="55"/>
    </row>
    <row r="84" spans="1:15" ht="10.5" customHeight="1">
      <c r="A84" s="1230">
        <f>A80+1</f>
        <v>14</v>
      </c>
      <c r="B84" s="39" t="s">
        <v>116</v>
      </c>
      <c r="C84" s="39"/>
      <c r="D84" s="53"/>
      <c r="E84" s="53"/>
      <c r="F84" s="53"/>
      <c r="G84" s="53"/>
      <c r="H84" s="53"/>
      <c r="J84" s="305" t="s">
        <v>107</v>
      </c>
      <c r="K84" s="241"/>
      <c r="M84" s="305" t="s">
        <v>108</v>
      </c>
      <c r="N84" s="241"/>
      <c r="O84" s="55"/>
    </row>
    <row r="85" spans="1:15" ht="10.5" customHeight="1">
      <c r="A85" s="38"/>
      <c r="B85" s="39" t="s">
        <v>117</v>
      </c>
      <c r="C85" s="39"/>
      <c r="D85" s="53"/>
      <c r="E85" s="53"/>
      <c r="F85" s="245"/>
      <c r="G85" s="56"/>
      <c r="H85" s="56"/>
      <c r="I85" s="56"/>
      <c r="J85" s="56"/>
      <c r="K85" s="56"/>
      <c r="L85" s="56"/>
      <c r="M85" s="56"/>
      <c r="N85" s="56"/>
      <c r="O85" s="55"/>
    </row>
    <row r="86" spans="1:15" ht="10.5" customHeight="1">
      <c r="A86" s="1210"/>
      <c r="B86" s="39"/>
      <c r="C86" s="39"/>
      <c r="D86" s="53"/>
      <c r="E86" s="53"/>
      <c r="F86" s="53"/>
      <c r="G86" s="53"/>
      <c r="H86" s="53"/>
      <c r="M86" s="53"/>
      <c r="N86" s="53"/>
      <c r="O86" s="55"/>
    </row>
    <row r="87" spans="1:15" ht="10.5" customHeight="1">
      <c r="A87" s="1230">
        <f>A84+1</f>
        <v>15</v>
      </c>
      <c r="B87" s="39" t="s">
        <v>521</v>
      </c>
      <c r="C87" s="39"/>
      <c r="D87" s="53"/>
      <c r="E87" s="53"/>
      <c r="F87" s="53"/>
      <c r="G87" s="53"/>
      <c r="H87" s="53"/>
      <c r="J87" s="305" t="s">
        <v>107</v>
      </c>
      <c r="K87" s="241"/>
      <c r="M87" s="305" t="s">
        <v>108</v>
      </c>
      <c r="N87" s="241"/>
      <c r="O87" s="55"/>
    </row>
    <row r="88" spans="1:15" ht="7.5" customHeight="1">
      <c r="A88" s="1213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7"/>
    </row>
    <row r="89" spans="1:15" ht="15.75" customHeight="1">
      <c r="A89" s="6" t="str">
        <f>Rev_Date</f>
        <v>REVISED JULY 1, 2010</v>
      </c>
      <c r="B89" s="58"/>
      <c r="C89" s="58"/>
      <c r="D89" s="59"/>
      <c r="E89" s="59"/>
      <c r="F89" s="25" t="str">
        <f>Exp_Date</f>
        <v>FORM EXPIRES 6-30-12</v>
      </c>
      <c r="G89" s="60"/>
      <c r="H89" s="60"/>
      <c r="I89" s="60"/>
      <c r="J89" s="60"/>
      <c r="K89" s="60"/>
      <c r="L89" s="59"/>
      <c r="M89" s="59"/>
      <c r="N89" s="59"/>
      <c r="O89" s="61" t="s">
        <v>118</v>
      </c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scale="8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showGridLines="0" showZeros="0" zoomScale="111" zoomScaleNormal="111" workbookViewId="0" topLeftCell="A1">
      <selection activeCell="G22" sqref="G22"/>
    </sheetView>
  </sheetViews>
  <sheetFormatPr defaultColWidth="9.140625" defaultRowHeight="12.75"/>
  <cols>
    <col min="1" max="1" width="8.28125" style="164" customWidth="1"/>
    <col min="2" max="2" width="3.421875" style="164" customWidth="1"/>
    <col min="3" max="4" width="2.7109375" style="164" customWidth="1"/>
    <col min="5" max="5" width="41.7109375" style="164" customWidth="1"/>
    <col min="6" max="6" width="7.7109375" style="164" customWidth="1"/>
    <col min="7" max="7" width="8.7109375" style="164" customWidth="1"/>
    <col min="8" max="8" width="9.140625" style="164" customWidth="1"/>
    <col min="9" max="9" width="8.7109375" style="164" customWidth="1"/>
    <col min="10" max="10" width="2.7109375" style="164" customWidth="1"/>
    <col min="11" max="11" width="11.140625" style="164" customWidth="1"/>
    <col min="12" max="13" width="4.7109375" style="164" customWidth="1"/>
    <col min="14" max="14" width="2.7109375" style="164" customWidth="1"/>
    <col min="15" max="15" width="4.7109375" style="164" customWidth="1"/>
    <col min="16" max="16" width="7.140625" style="164" customWidth="1"/>
    <col min="17" max="16384" width="9.140625" style="164" customWidth="1"/>
  </cols>
  <sheetData>
    <row r="1" spans="1:16" ht="13.5">
      <c r="A1" s="326" t="s">
        <v>413</v>
      </c>
      <c r="B1" s="346"/>
      <c r="C1" s="346"/>
      <c r="D1" s="346"/>
      <c r="E1" s="346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5"/>
    </row>
    <row r="2" spans="1:16" ht="9" customHeight="1">
      <c r="A2" s="327" t="s">
        <v>579</v>
      </c>
      <c r="B2" s="328"/>
      <c r="C2" s="328"/>
      <c r="D2" s="328"/>
      <c r="E2" s="328"/>
      <c r="F2" s="1115" t="s">
        <v>71</v>
      </c>
      <c r="G2" s="319"/>
      <c r="H2" s="319"/>
      <c r="I2" s="319"/>
      <c r="J2" s="319"/>
      <c r="K2" s="319"/>
      <c r="L2" s="327" t="s">
        <v>72</v>
      </c>
      <c r="M2" s="675"/>
      <c r="N2" s="674"/>
      <c r="O2" s="675"/>
      <c r="P2" s="1094"/>
    </row>
    <row r="3" spans="1:16" s="350" customFormat="1" ht="12.75" customHeight="1">
      <c r="A3" s="349">
        <f>'A01'!E4</f>
        <v>0</v>
      </c>
      <c r="B3" s="351"/>
      <c r="C3" s="351"/>
      <c r="D3" s="351"/>
      <c r="E3" s="1109"/>
      <c r="F3" s="1116">
        <f>'A01'!E5</f>
        <v>0</v>
      </c>
      <c r="G3" s="1110"/>
      <c r="H3" s="1110"/>
      <c r="I3" s="1110"/>
      <c r="J3" s="1110"/>
      <c r="K3" s="1110"/>
      <c r="L3" s="1111"/>
      <c r="M3" s="1304">
        <f>'A01'!P5</f>
        <v>0</v>
      </c>
      <c r="N3" s="1117" t="s">
        <v>7</v>
      </c>
      <c r="O3" s="1304">
        <f>'A01'!R5</f>
        <v>0</v>
      </c>
      <c r="P3" s="613"/>
    </row>
    <row r="4" spans="1:16" ht="5.25" customHeight="1">
      <c r="A4" s="338"/>
      <c r="B4" s="331"/>
      <c r="C4" s="331"/>
      <c r="D4" s="331"/>
      <c r="E4" s="1095"/>
      <c r="F4" s="1096"/>
      <c r="G4" s="331"/>
      <c r="H4" s="331"/>
      <c r="I4" s="331"/>
      <c r="J4" s="331"/>
      <c r="K4" s="331"/>
      <c r="L4" s="1096"/>
      <c r="M4" s="798"/>
      <c r="N4" s="798"/>
      <c r="O4" s="798"/>
      <c r="P4" s="1097"/>
    </row>
    <row r="5" spans="1:16" ht="15" customHeight="1">
      <c r="A5" s="1288" t="s">
        <v>580</v>
      </c>
      <c r="B5" s="1344"/>
      <c r="C5" s="1289"/>
      <c r="D5" s="1289"/>
      <c r="E5" s="1290"/>
      <c r="F5" s="1290"/>
      <c r="G5" s="1289"/>
      <c r="H5" s="1289"/>
      <c r="I5" s="1289"/>
      <c r="J5" s="1289"/>
      <c r="K5" s="1289"/>
      <c r="L5" s="1290"/>
      <c r="M5" s="1291"/>
      <c r="N5" s="1291"/>
      <c r="O5" s="1291"/>
      <c r="P5" s="1292"/>
    </row>
    <row r="6" spans="1:16" ht="11.25" customHeight="1">
      <c r="A6" s="333" t="s">
        <v>703</v>
      </c>
      <c r="B6" s="445"/>
      <c r="C6" s="314"/>
      <c r="D6" s="314"/>
      <c r="E6" s="1107"/>
      <c r="F6" s="1107"/>
      <c r="G6" s="314"/>
      <c r="H6" s="314"/>
      <c r="I6" s="314"/>
      <c r="J6" s="314"/>
      <c r="K6" s="314"/>
      <c r="L6" s="1107"/>
      <c r="M6" s="576"/>
      <c r="N6" s="576"/>
      <c r="O6" s="576"/>
      <c r="P6" s="839"/>
    </row>
    <row r="7" spans="1:16" ht="7.5" customHeight="1">
      <c r="A7" s="335"/>
      <c r="B7" s="319"/>
      <c r="C7" s="562"/>
      <c r="D7" s="319"/>
      <c r="E7" s="328"/>
      <c r="F7" s="328"/>
      <c r="G7" s="319"/>
      <c r="H7" s="319"/>
      <c r="I7" s="319"/>
      <c r="J7" s="319"/>
      <c r="K7" s="319"/>
      <c r="L7" s="328"/>
      <c r="M7" s="674"/>
      <c r="N7" s="674"/>
      <c r="O7" s="674"/>
      <c r="P7" s="1094"/>
    </row>
    <row r="8" spans="1:16" ht="15" customHeight="1">
      <c r="A8" s="335"/>
      <c r="B8" s="319"/>
      <c r="C8" s="323" t="s">
        <v>152</v>
      </c>
      <c r="D8" s="319" t="s">
        <v>581</v>
      </c>
      <c r="E8" s="328"/>
      <c r="F8" s="328"/>
      <c r="G8" s="319"/>
      <c r="H8" s="319"/>
      <c r="I8" s="319"/>
      <c r="J8" s="319"/>
      <c r="L8" s="1293">
        <f>IF(AND('A20'!L15&gt;0,'A20'!L21&lt;-10),ROUND('A20'!L21/100,4),0)</f>
        <v>0</v>
      </c>
      <c r="M8" s="576"/>
      <c r="N8" s="1294"/>
      <c r="O8" s="674"/>
      <c r="P8" s="1094"/>
    </row>
    <row r="9" spans="1:16" ht="15" customHeight="1">
      <c r="A9" s="335"/>
      <c r="B9" s="319"/>
      <c r="C9" s="562"/>
      <c r="D9" s="319" t="s">
        <v>704</v>
      </c>
      <c r="E9" s="328"/>
      <c r="F9" s="328"/>
      <c r="G9" s="319"/>
      <c r="H9" s="319"/>
      <c r="I9" s="319"/>
      <c r="J9" s="319"/>
      <c r="K9" s="319"/>
      <c r="L9" s="328"/>
      <c r="M9" s="674"/>
      <c r="N9" s="674"/>
      <c r="O9" s="674"/>
      <c r="P9" s="1094"/>
    </row>
    <row r="10" spans="1:16" ht="15" customHeight="1">
      <c r="A10" s="335"/>
      <c r="B10" s="319"/>
      <c r="C10" s="323" t="s">
        <v>582</v>
      </c>
      <c r="D10" s="319" t="s">
        <v>583</v>
      </c>
      <c r="E10" s="328"/>
      <c r="F10" s="328"/>
      <c r="G10" s="319"/>
      <c r="H10" s="319"/>
      <c r="I10" s="319"/>
      <c r="J10" s="319"/>
      <c r="K10" s="319"/>
      <c r="L10" s="1295">
        <v>-0.1</v>
      </c>
      <c r="M10" s="1294"/>
      <c r="N10" s="1294"/>
      <c r="O10" s="674"/>
      <c r="P10" s="1094"/>
    </row>
    <row r="11" spans="1:16" ht="15" customHeight="1">
      <c r="A11" s="335"/>
      <c r="B11" s="319"/>
      <c r="C11" s="562"/>
      <c r="D11" s="319"/>
      <c r="E11" s="328"/>
      <c r="F11" s="328"/>
      <c r="G11" s="319"/>
      <c r="H11" s="319"/>
      <c r="I11" s="319"/>
      <c r="J11" s="319"/>
      <c r="K11" s="319"/>
      <c r="L11" s="328"/>
      <c r="M11" s="674"/>
      <c r="N11" s="674"/>
      <c r="O11" s="674"/>
      <c r="P11" s="1094"/>
    </row>
    <row r="12" spans="1:16" ht="15" customHeight="1">
      <c r="A12" s="335"/>
      <c r="B12" s="319"/>
      <c r="C12" s="323" t="s">
        <v>584</v>
      </c>
      <c r="D12" s="319" t="s">
        <v>611</v>
      </c>
      <c r="E12" s="328"/>
      <c r="F12" s="328"/>
      <c r="G12" s="319"/>
      <c r="H12" s="319"/>
      <c r="I12" s="319"/>
      <c r="J12" s="319"/>
      <c r="K12" s="319"/>
      <c r="L12" s="1293">
        <f>IF(L8&lt;0,L8-L10,0)</f>
        <v>0</v>
      </c>
      <c r="M12" s="576"/>
      <c r="N12" s="1294"/>
      <c r="O12" s="674"/>
      <c r="P12" s="1094"/>
    </row>
    <row r="13" spans="1:16" ht="11.25" customHeight="1">
      <c r="A13" s="338"/>
      <c r="B13" s="331"/>
      <c r="C13" s="331"/>
      <c r="D13" s="331"/>
      <c r="E13" s="1095"/>
      <c r="F13" s="1095"/>
      <c r="G13" s="331"/>
      <c r="H13" s="331"/>
      <c r="I13" s="331"/>
      <c r="J13" s="331"/>
      <c r="K13" s="331"/>
      <c r="L13" s="1095"/>
      <c r="M13" s="798"/>
      <c r="N13" s="798"/>
      <c r="O13" s="798"/>
      <c r="P13" s="1097"/>
    </row>
    <row r="14" spans="1:16" ht="15.75" customHeight="1">
      <c r="A14" s="1098" t="s">
        <v>325</v>
      </c>
      <c r="B14" s="832"/>
      <c r="C14" s="832"/>
      <c r="D14" s="445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34"/>
    </row>
    <row r="15" spans="1:16" ht="20.25" customHeight="1">
      <c r="A15" s="1099"/>
      <c r="B15" s="556"/>
      <c r="C15" s="556"/>
      <c r="D15" s="556"/>
      <c r="E15" s="311"/>
      <c r="F15" s="311"/>
      <c r="G15" s="311"/>
      <c r="H15" s="311"/>
      <c r="I15" s="1296" t="s">
        <v>123</v>
      </c>
      <c r="J15" s="311"/>
      <c r="K15" s="556" t="s">
        <v>122</v>
      </c>
      <c r="L15" s="311" t="s">
        <v>329</v>
      </c>
      <c r="M15" s="1296" t="s">
        <v>124</v>
      </c>
      <c r="N15" s="311"/>
      <c r="O15" s="311"/>
      <c r="P15" s="337"/>
    </row>
    <row r="16" spans="1:16" ht="15.75" customHeight="1">
      <c r="A16" s="347"/>
      <c r="B16" s="1100"/>
      <c r="C16" s="674" t="s">
        <v>585</v>
      </c>
      <c r="D16" s="1100"/>
      <c r="E16" s="1101"/>
      <c r="F16" s="319"/>
      <c r="G16" s="624"/>
      <c r="H16" s="319"/>
      <c r="I16" s="1112">
        <f>'A19'!H9</f>
        <v>0</v>
      </c>
      <c r="J16" s="319"/>
      <c r="K16" s="1112">
        <f>'A19'!L9</f>
        <v>0</v>
      </c>
      <c r="L16" s="441"/>
      <c r="M16" s="440"/>
      <c r="N16" s="311"/>
      <c r="O16" s="311"/>
      <c r="P16" s="329"/>
    </row>
    <row r="17" spans="1:16" ht="9" customHeight="1">
      <c r="A17" s="347"/>
      <c r="B17" s="1100"/>
      <c r="C17" s="319"/>
      <c r="D17" s="319"/>
      <c r="E17" s="1101"/>
      <c r="F17" s="319"/>
      <c r="G17" s="319"/>
      <c r="H17" s="319"/>
      <c r="I17" s="1102"/>
      <c r="J17" s="319"/>
      <c r="K17" s="1102"/>
      <c r="L17" s="319"/>
      <c r="M17" s="1102"/>
      <c r="N17" s="1104"/>
      <c r="O17" s="1104"/>
      <c r="P17" s="329"/>
    </row>
    <row r="18" spans="1:16" ht="15.75" customHeight="1">
      <c r="A18" s="347"/>
      <c r="B18" s="1100"/>
      <c r="C18" s="674" t="s">
        <v>414</v>
      </c>
      <c r="D18" s="683"/>
      <c r="E18" s="1105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29"/>
    </row>
    <row r="19" spans="1:16" ht="10.5" customHeight="1">
      <c r="A19" s="335"/>
      <c r="B19" s="319"/>
      <c r="C19" s="275"/>
      <c r="D19" s="1297" t="s">
        <v>610</v>
      </c>
      <c r="E19" s="319"/>
      <c r="F19" s="319"/>
      <c r="G19" s="1100"/>
      <c r="H19" s="319"/>
      <c r="I19" s="1100"/>
      <c r="J19" s="319"/>
      <c r="K19" s="319"/>
      <c r="L19" s="319"/>
      <c r="M19" s="319"/>
      <c r="N19" s="319"/>
      <c r="O19" s="319"/>
      <c r="P19" s="329"/>
    </row>
    <row r="20" spans="1:16" ht="10.5" customHeight="1">
      <c r="A20" s="335"/>
      <c r="B20" s="319"/>
      <c r="C20" s="1297"/>
      <c r="D20" s="1297" t="s">
        <v>415</v>
      </c>
      <c r="E20" s="319"/>
      <c r="F20" s="319"/>
      <c r="G20" s="1100"/>
      <c r="H20" s="319"/>
      <c r="I20" s="1100"/>
      <c r="J20" s="319"/>
      <c r="K20" s="319"/>
      <c r="L20" s="319"/>
      <c r="M20" s="319"/>
      <c r="N20" s="319"/>
      <c r="O20" s="319"/>
      <c r="P20" s="329"/>
    </row>
    <row r="21" spans="1:16" ht="15.75" customHeight="1">
      <c r="A21" s="335"/>
      <c r="B21" s="319"/>
      <c r="C21" s="319"/>
      <c r="D21" s="319" t="s">
        <v>416</v>
      </c>
      <c r="E21" s="1100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29"/>
    </row>
    <row r="22" spans="1:16" ht="12.75" customHeight="1">
      <c r="A22" s="335"/>
      <c r="B22" s="319"/>
      <c r="C22" s="319"/>
      <c r="D22" s="319" t="s">
        <v>417</v>
      </c>
      <c r="E22" s="1100"/>
      <c r="F22" s="319"/>
      <c r="G22" s="765"/>
      <c r="H22" s="319"/>
      <c r="I22" s="319"/>
      <c r="J22" s="319"/>
      <c r="K22" s="319"/>
      <c r="L22" s="319"/>
      <c r="M22" s="319"/>
      <c r="N22" s="319"/>
      <c r="O22" s="319"/>
      <c r="P22" s="329"/>
    </row>
    <row r="23" spans="1:16" ht="12.75" customHeight="1">
      <c r="A23" s="335"/>
      <c r="B23" s="319"/>
      <c r="C23" s="319"/>
      <c r="D23" s="319" t="s">
        <v>418</v>
      </c>
      <c r="E23" s="1100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29"/>
    </row>
    <row r="24" spans="1:16" ht="7.5" customHeight="1">
      <c r="A24" s="335"/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29"/>
    </row>
    <row r="25" spans="1:16" ht="11.25" customHeight="1">
      <c r="A25" s="335"/>
      <c r="B25" s="319"/>
      <c r="C25" s="319"/>
      <c r="D25" s="319" t="s">
        <v>419</v>
      </c>
      <c r="E25" s="1100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29"/>
    </row>
    <row r="26" spans="1:16" ht="13.5" customHeight="1">
      <c r="A26" s="335"/>
      <c r="B26" s="319"/>
      <c r="C26" s="319"/>
      <c r="D26" s="319" t="s">
        <v>420</v>
      </c>
      <c r="E26" s="319"/>
      <c r="F26" s="319"/>
      <c r="G26" s="765"/>
      <c r="H26" s="319"/>
      <c r="I26" s="319"/>
      <c r="J26" s="275"/>
      <c r="K26" s="319"/>
      <c r="L26" s="319"/>
      <c r="M26" s="319"/>
      <c r="N26" s="319"/>
      <c r="O26" s="319"/>
      <c r="P26" s="329"/>
    </row>
    <row r="27" spans="1:16" ht="12.75" customHeight="1">
      <c r="A27" s="335"/>
      <c r="B27" s="319"/>
      <c r="C27" s="319"/>
      <c r="D27" s="319" t="s">
        <v>418</v>
      </c>
      <c r="E27" s="1100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29"/>
    </row>
    <row r="28" spans="1:16" ht="11.25" customHeight="1">
      <c r="A28" s="335"/>
      <c r="B28" s="319"/>
      <c r="C28" s="319"/>
      <c r="D28" s="319"/>
      <c r="E28" s="319"/>
      <c r="F28" s="319"/>
      <c r="G28" s="319"/>
      <c r="H28" s="319"/>
      <c r="I28" s="319"/>
      <c r="J28" s="1184">
        <f>IF($G$30&gt;0.9999,"IF LINE B3 IS EQUAL TO","")</f>
      </c>
      <c r="K28" s="319"/>
      <c r="L28" s="319"/>
      <c r="M28" s="319"/>
      <c r="N28" s="319"/>
      <c r="O28" s="319"/>
      <c r="P28" s="329"/>
    </row>
    <row r="29" spans="1:16" ht="12.75" customHeight="1">
      <c r="A29" s="335"/>
      <c r="B29" s="319"/>
      <c r="C29" s="319"/>
      <c r="D29" s="319" t="s">
        <v>421</v>
      </c>
      <c r="E29" s="1100"/>
      <c r="F29" s="319"/>
      <c r="G29" s="319"/>
      <c r="H29" s="319"/>
      <c r="I29" s="319"/>
      <c r="J29" s="1184">
        <f>IF($G$30&gt;0.9999,"OR GREATER THAN 1.0000,","")</f>
      </c>
      <c r="K29" s="319"/>
      <c r="L29" s="319"/>
      <c r="M29" s="319"/>
      <c r="N29" s="319"/>
      <c r="O29" s="319"/>
      <c r="P29" s="329"/>
    </row>
    <row r="30" spans="1:16" ht="12.75" customHeight="1">
      <c r="A30" s="335"/>
      <c r="B30" s="319"/>
      <c r="C30" s="319"/>
      <c r="D30" s="319" t="s">
        <v>422</v>
      </c>
      <c r="E30" s="319"/>
      <c r="F30" s="319"/>
      <c r="G30" s="1113">
        <f>IF(ISERROR(G22/G26),0,ROUND(G22/G26,4))</f>
        <v>0</v>
      </c>
      <c r="H30" s="319"/>
      <c r="I30" s="1100"/>
      <c r="J30" s="1184">
        <f>IF($G$30&gt;0.9999,"RECHECK INPUT ON LINES","")</f>
      </c>
      <c r="K30" s="319"/>
      <c r="L30" s="319"/>
      <c r="M30" s="319"/>
      <c r="N30" s="319"/>
      <c r="O30" s="319"/>
      <c r="P30" s="329"/>
    </row>
    <row r="31" spans="1:16" ht="12.75" customHeight="1">
      <c r="A31" s="335"/>
      <c r="B31" s="319"/>
      <c r="C31" s="319"/>
      <c r="D31" s="319" t="s">
        <v>423</v>
      </c>
      <c r="E31" s="319"/>
      <c r="F31" s="319"/>
      <c r="G31" s="1103" t="s">
        <v>424</v>
      </c>
      <c r="H31" s="319"/>
      <c r="I31" s="1100"/>
      <c r="J31" s="1184">
        <f>IF($G$30&gt;0.9999,"B1 AND B2.","")</f>
      </c>
      <c r="K31" s="319"/>
      <c r="L31" s="319"/>
      <c r="M31" s="319"/>
      <c r="N31" s="319"/>
      <c r="O31" s="319"/>
      <c r="P31" s="329"/>
    </row>
    <row r="32" spans="1:16" ht="15.75" customHeight="1">
      <c r="A32" s="335"/>
      <c r="B32" s="319"/>
      <c r="C32" s="319"/>
      <c r="D32" s="319" t="s">
        <v>425</v>
      </c>
      <c r="E32" s="1100"/>
      <c r="F32" s="319"/>
      <c r="H32" s="319"/>
      <c r="I32" s="1114">
        <f>IF($G$30&gt;0,'A19'!H10,0)</f>
        <v>0</v>
      </c>
      <c r="J32" s="319" t="s">
        <v>360</v>
      </c>
      <c r="K32" s="1114">
        <f>IF($G$30&gt;0,'A19'!L10,0)</f>
        <v>0</v>
      </c>
      <c r="L32" s="441"/>
      <c r="M32" s="208"/>
      <c r="N32" s="311"/>
      <c r="O32" s="311"/>
      <c r="P32" s="329"/>
    </row>
    <row r="33" spans="1:16" ht="12.75" customHeight="1">
      <c r="A33" s="335"/>
      <c r="B33" s="319"/>
      <c r="C33" s="319"/>
      <c r="D33" s="1298" t="s">
        <v>586</v>
      </c>
      <c r="E33" s="1104"/>
      <c r="F33" s="319"/>
      <c r="H33" s="319"/>
      <c r="I33" s="1102"/>
      <c r="J33" s="319"/>
      <c r="K33" s="1102"/>
      <c r="L33" s="319"/>
      <c r="M33" s="1102"/>
      <c r="N33" s="311"/>
      <c r="O33" s="311"/>
      <c r="P33" s="329"/>
    </row>
    <row r="34" spans="1:16" ht="15.75" customHeight="1">
      <c r="A34" s="335"/>
      <c r="B34" s="319"/>
      <c r="C34" s="319"/>
      <c r="D34" s="319" t="s">
        <v>426</v>
      </c>
      <c r="E34" s="1100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29"/>
    </row>
    <row r="35" spans="1:16" ht="12" customHeight="1">
      <c r="A35" s="335"/>
      <c r="B35" s="319"/>
      <c r="C35" s="319"/>
      <c r="D35" s="319" t="s">
        <v>587</v>
      </c>
      <c r="E35" s="319"/>
      <c r="F35" s="319"/>
      <c r="G35" s="319"/>
      <c r="H35" s="319"/>
      <c r="I35" s="1114">
        <f>ROUND($G$30*I32,0)</f>
        <v>0</v>
      </c>
      <c r="J35" s="557"/>
      <c r="K35" s="1114">
        <f>IF(G30&gt;0,ROUND(G30*(I32+K32),0)-I35,0)</f>
        <v>0</v>
      </c>
      <c r="L35" s="441"/>
      <c r="M35" s="440"/>
      <c r="N35" s="311"/>
      <c r="O35" s="311"/>
      <c r="P35" s="329"/>
    </row>
    <row r="36" spans="1:16" ht="15.75" customHeight="1">
      <c r="A36" s="335"/>
      <c r="B36" s="319"/>
      <c r="C36" s="319"/>
      <c r="D36" s="1298" t="s">
        <v>588</v>
      </c>
      <c r="E36" s="1298"/>
      <c r="F36" s="319"/>
      <c r="G36" s="319"/>
      <c r="H36" s="319"/>
      <c r="I36" s="1299"/>
      <c r="J36" s="319"/>
      <c r="K36" s="1299"/>
      <c r="L36" s="319"/>
      <c r="M36" s="1102"/>
      <c r="N36" s="311"/>
      <c r="O36" s="311"/>
      <c r="P36" s="329"/>
    </row>
    <row r="37" spans="1:16" ht="15.75" customHeight="1">
      <c r="A37" s="347"/>
      <c r="B37" s="1100"/>
      <c r="C37" s="319" t="s">
        <v>589</v>
      </c>
      <c r="D37" s="1100"/>
      <c r="E37" s="319"/>
      <c r="F37" s="319"/>
      <c r="G37" s="319"/>
      <c r="H37" s="319"/>
      <c r="I37" s="1114">
        <f>I16+I35</f>
        <v>0</v>
      </c>
      <c r="J37" s="319" t="s">
        <v>360</v>
      </c>
      <c r="K37" s="1114">
        <f>K16+K35</f>
        <v>0</v>
      </c>
      <c r="L37" s="441" t="s">
        <v>314</v>
      </c>
      <c r="M37" s="791">
        <f>I37+K37</f>
        <v>0</v>
      </c>
      <c r="N37" s="314"/>
      <c r="O37" s="314"/>
      <c r="P37" s="329"/>
    </row>
    <row r="38" spans="1:16" ht="9" customHeight="1">
      <c r="A38" s="335"/>
      <c r="B38" s="319"/>
      <c r="C38" s="319"/>
      <c r="D38" s="1298"/>
      <c r="E38" s="1298"/>
      <c r="F38" s="319"/>
      <c r="G38" s="319"/>
      <c r="H38" s="319"/>
      <c r="I38" s="1299"/>
      <c r="J38" s="319"/>
      <c r="K38" s="1299"/>
      <c r="L38" s="319"/>
      <c r="M38" s="1102"/>
      <c r="N38" s="311"/>
      <c r="O38" s="311"/>
      <c r="P38" s="329"/>
    </row>
    <row r="39" spans="1:16" ht="15.75" customHeight="1">
      <c r="A39" s="347"/>
      <c r="B39" s="1100"/>
      <c r="C39" s="319" t="s">
        <v>590</v>
      </c>
      <c r="F39" s="319"/>
      <c r="G39" s="319"/>
      <c r="H39" s="319"/>
      <c r="I39" s="1114">
        <f>M39-K39</f>
        <v>0</v>
      </c>
      <c r="J39" s="441"/>
      <c r="K39" s="1114">
        <f>ROUND(K37*$L$12,0)</f>
        <v>0</v>
      </c>
      <c r="L39" s="441"/>
      <c r="M39" s="791">
        <f>ROUND(M37*$L$12,0)</f>
        <v>0</v>
      </c>
      <c r="N39" s="791"/>
      <c r="O39" s="314"/>
      <c r="P39" s="329"/>
    </row>
    <row r="40" spans="1:16" ht="17.25" customHeight="1">
      <c r="A40" s="335"/>
      <c r="B40" s="319"/>
      <c r="C40" s="319"/>
      <c r="D40" s="1298"/>
      <c r="E40" s="1298" t="s">
        <v>612</v>
      </c>
      <c r="F40" s="319"/>
      <c r="G40" s="319"/>
      <c r="H40" s="319"/>
      <c r="I40" s="1299"/>
      <c r="J40" s="319"/>
      <c r="K40" s="1299"/>
      <c r="L40" s="319"/>
      <c r="M40" s="1102"/>
      <c r="N40" s="311"/>
      <c r="O40" s="311"/>
      <c r="P40" s="329"/>
    </row>
    <row r="41" spans="1:16" ht="15.75" customHeight="1">
      <c r="A41" s="347"/>
      <c r="B41" s="1100"/>
      <c r="C41" s="319" t="s">
        <v>591</v>
      </c>
      <c r="D41" s="1100"/>
      <c r="E41" s="319"/>
      <c r="F41" s="319"/>
      <c r="G41" s="319"/>
      <c r="H41" s="319"/>
      <c r="I41" s="1114">
        <f>I37+I39</f>
        <v>0</v>
      </c>
      <c r="J41" s="319" t="s">
        <v>360</v>
      </c>
      <c r="K41" s="1114">
        <f>K37+K39</f>
        <v>0</v>
      </c>
      <c r="L41" s="441" t="s">
        <v>314</v>
      </c>
      <c r="M41" s="791">
        <f>M37+M39</f>
        <v>0</v>
      </c>
      <c r="N41" s="314"/>
      <c r="O41" s="314"/>
      <c r="P41" s="329"/>
    </row>
    <row r="42" spans="1:16" ht="15" customHeight="1">
      <c r="A42" s="335"/>
      <c r="B42" s="319"/>
      <c r="C42" s="319"/>
      <c r="D42" s="1298"/>
      <c r="E42" s="1298" t="s">
        <v>592</v>
      </c>
      <c r="F42" s="319"/>
      <c r="G42" s="319"/>
      <c r="H42" s="319"/>
      <c r="I42" s="1299"/>
      <c r="J42" s="319"/>
      <c r="K42" s="1299"/>
      <c r="L42" s="319"/>
      <c r="M42" s="1102" t="s">
        <v>499</v>
      </c>
      <c r="N42" s="311"/>
      <c r="O42" s="311"/>
      <c r="P42" s="329"/>
    </row>
    <row r="43" spans="1:16" ht="15.75" customHeight="1">
      <c r="A43" s="347"/>
      <c r="B43" s="1100"/>
      <c r="C43" s="319" t="s">
        <v>593</v>
      </c>
      <c r="D43" s="1100"/>
      <c r="E43" s="319"/>
      <c r="F43" s="319"/>
      <c r="G43" s="319"/>
      <c r="H43" s="319"/>
      <c r="I43" s="1300"/>
      <c r="J43" s="441"/>
      <c r="K43" s="1301"/>
      <c r="L43" s="441"/>
      <c r="M43" s="1302">
        <f>IF($M$41&lt;1,0,IF($M$41&lt;501,1.4,ROUND(1.4-((($M$41-500)/5)*0.00106),4)))</f>
        <v>0</v>
      </c>
      <c r="N43" s="314"/>
      <c r="O43" s="314"/>
      <c r="P43" s="329"/>
    </row>
    <row r="44" spans="1:16" ht="9" customHeight="1">
      <c r="A44" s="335"/>
      <c r="B44" s="319"/>
      <c r="C44" s="319"/>
      <c r="D44" s="1298"/>
      <c r="E44" s="1298"/>
      <c r="F44" s="319"/>
      <c r="G44" s="319"/>
      <c r="H44" s="319"/>
      <c r="I44" s="1299"/>
      <c r="J44" s="319"/>
      <c r="K44" s="1299"/>
      <c r="L44" s="319"/>
      <c r="M44" s="1102"/>
      <c r="N44" s="311"/>
      <c r="O44" s="311"/>
      <c r="P44" s="329"/>
    </row>
    <row r="45" spans="1:16" ht="15.75" customHeight="1">
      <c r="A45" s="347"/>
      <c r="B45" s="1100"/>
      <c r="C45" s="319" t="s">
        <v>594</v>
      </c>
      <c r="D45" s="1100"/>
      <c r="E45" s="319"/>
      <c r="F45" s="319"/>
      <c r="G45" s="319"/>
      <c r="H45" s="319"/>
      <c r="I45" s="1300"/>
      <c r="J45" s="441"/>
      <c r="L45" s="441"/>
      <c r="M45" s="791">
        <f>ROUND(M41*M43,0)</f>
        <v>0</v>
      </c>
      <c r="N45" s="314"/>
      <c r="O45" s="314"/>
      <c r="P45" s="329"/>
    </row>
    <row r="46" spans="1:16" ht="15" customHeight="1">
      <c r="A46" s="338"/>
      <c r="B46" s="331"/>
      <c r="C46" s="331"/>
      <c r="D46" s="331"/>
      <c r="E46" s="1303" t="s">
        <v>595</v>
      </c>
      <c r="F46" s="331"/>
      <c r="G46" s="331"/>
      <c r="H46" s="331"/>
      <c r="I46" s="1107"/>
      <c r="J46" s="331"/>
      <c r="K46" s="1106"/>
      <c r="L46" s="331"/>
      <c r="M46" s="1107" t="s">
        <v>428</v>
      </c>
      <c r="N46" s="1082"/>
      <c r="O46" s="1082"/>
      <c r="P46" s="339"/>
    </row>
    <row r="47" spans="1:16" ht="15.75" customHeight="1">
      <c r="A47" s="1098" t="s">
        <v>429</v>
      </c>
      <c r="B47" s="832"/>
      <c r="C47" s="832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34"/>
    </row>
    <row r="48" spans="1:16" ht="7.5" customHeight="1">
      <c r="A48" s="1099"/>
      <c r="B48" s="556"/>
      <c r="C48" s="556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37"/>
    </row>
    <row r="49" spans="1:16" ht="18" customHeight="1">
      <c r="A49" s="347"/>
      <c r="B49" s="1100"/>
      <c r="C49" s="815" t="s">
        <v>430</v>
      </c>
      <c r="D49" s="815"/>
      <c r="E49" s="815"/>
      <c r="F49" s="815"/>
      <c r="G49" s="1100"/>
      <c r="H49" s="815"/>
      <c r="I49" s="1114">
        <f>'A19'!H10</f>
        <v>0</v>
      </c>
      <c r="J49" s="815"/>
      <c r="K49" s="1114">
        <f>'A19'!L10</f>
        <v>0</v>
      </c>
      <c r="L49" s="441"/>
      <c r="M49" s="440"/>
      <c r="N49" s="440"/>
      <c r="O49" s="440"/>
      <c r="P49" s="1108"/>
    </row>
    <row r="50" spans="1:16" ht="14.25" customHeight="1">
      <c r="A50" s="347"/>
      <c r="B50" s="1100"/>
      <c r="C50" s="815"/>
      <c r="D50" s="815"/>
      <c r="E50" s="1298" t="s">
        <v>362</v>
      </c>
      <c r="F50" s="815"/>
      <c r="G50" s="1100"/>
      <c r="H50" s="815"/>
      <c r="I50" s="1102"/>
      <c r="J50" s="815"/>
      <c r="K50" s="1103"/>
      <c r="L50" s="815"/>
      <c r="M50" s="1102"/>
      <c r="N50" s="311"/>
      <c r="O50" s="311"/>
      <c r="P50" s="1108"/>
    </row>
    <row r="51" spans="1:16" ht="18" customHeight="1">
      <c r="A51" s="347"/>
      <c r="B51" s="1100"/>
      <c r="C51" s="815" t="s">
        <v>596</v>
      </c>
      <c r="D51" s="815"/>
      <c r="E51" s="815"/>
      <c r="F51" s="815"/>
      <c r="G51" s="1100"/>
      <c r="H51" s="815"/>
      <c r="I51" s="1114">
        <f>I35</f>
        <v>0</v>
      </c>
      <c r="J51" s="815"/>
      <c r="K51" s="1114">
        <f>K35</f>
        <v>0</v>
      </c>
      <c r="L51" s="441"/>
      <c r="M51" s="440"/>
      <c r="N51" s="440"/>
      <c r="O51" s="440"/>
      <c r="P51" s="1108"/>
    </row>
    <row r="52" spans="1:16" ht="12.75" customHeight="1">
      <c r="A52" s="347"/>
      <c r="B52" s="1100"/>
      <c r="C52" s="815"/>
      <c r="D52" s="815"/>
      <c r="E52" s="815"/>
      <c r="F52" s="815"/>
      <c r="G52" s="1103"/>
      <c r="H52" s="815"/>
      <c r="I52" s="1102"/>
      <c r="J52" s="815"/>
      <c r="K52" s="1103"/>
      <c r="L52" s="815"/>
      <c r="M52" s="1102"/>
      <c r="N52" s="311"/>
      <c r="O52" s="311"/>
      <c r="P52" s="1108"/>
    </row>
    <row r="53" spans="1:16" ht="18" customHeight="1">
      <c r="A53" s="347"/>
      <c r="B53" s="1100"/>
      <c r="C53" s="815" t="s">
        <v>597</v>
      </c>
      <c r="D53" s="815"/>
      <c r="E53" s="815"/>
      <c r="F53" s="815"/>
      <c r="G53" s="440"/>
      <c r="H53" s="815"/>
      <c r="I53" s="1114">
        <f>I49-I51</f>
        <v>0</v>
      </c>
      <c r="J53" s="441" t="s">
        <v>360</v>
      </c>
      <c r="K53" s="1114">
        <f>K49-K51</f>
        <v>0</v>
      </c>
      <c r="L53" s="441" t="s">
        <v>314</v>
      </c>
      <c r="M53" s="791">
        <f>I53+K53</f>
        <v>0</v>
      </c>
      <c r="N53" s="314"/>
      <c r="O53" s="314"/>
      <c r="P53" s="1108"/>
    </row>
    <row r="54" spans="1:16" ht="9" customHeight="1">
      <c r="A54" s="335"/>
      <c r="B54" s="319"/>
      <c r="C54" s="319"/>
      <c r="D54" s="1298"/>
      <c r="E54" s="1298"/>
      <c r="F54" s="319"/>
      <c r="G54" s="319"/>
      <c r="H54" s="319"/>
      <c r="I54" s="1299"/>
      <c r="J54" s="319"/>
      <c r="K54" s="1299"/>
      <c r="L54" s="319"/>
      <c r="M54" s="1102"/>
      <c r="N54" s="311"/>
      <c r="O54" s="311"/>
      <c r="P54" s="329"/>
    </row>
    <row r="55" spans="1:16" ht="15.75" customHeight="1">
      <c r="A55" s="347"/>
      <c r="B55" s="1100"/>
      <c r="C55" s="319" t="s">
        <v>598</v>
      </c>
      <c r="F55" s="319"/>
      <c r="G55" s="319"/>
      <c r="H55" s="319"/>
      <c r="I55" s="1114">
        <f>M55-K55</f>
        <v>0</v>
      </c>
      <c r="J55" s="441"/>
      <c r="K55" s="1114">
        <f>ROUND(K53*$L$12,0)</f>
        <v>0</v>
      </c>
      <c r="L55" s="441"/>
      <c r="M55" s="791">
        <f>ROUND(M53*$L$12,0)</f>
        <v>0</v>
      </c>
      <c r="N55" s="791"/>
      <c r="O55" s="314"/>
      <c r="P55" s="329"/>
    </row>
    <row r="56" spans="1:16" ht="17.25" customHeight="1">
      <c r="A56" s="335"/>
      <c r="B56" s="319"/>
      <c r="C56" s="319"/>
      <c r="D56" s="1298"/>
      <c r="E56" s="1298" t="s">
        <v>613</v>
      </c>
      <c r="F56" s="319"/>
      <c r="G56" s="319"/>
      <c r="H56" s="319"/>
      <c r="I56" s="1299"/>
      <c r="J56" s="319"/>
      <c r="K56" s="1299"/>
      <c r="L56" s="319"/>
      <c r="M56" s="1102"/>
      <c r="N56" s="311"/>
      <c r="O56" s="311"/>
      <c r="P56" s="329"/>
    </row>
    <row r="57" spans="1:16" ht="15.75" customHeight="1">
      <c r="A57" s="347"/>
      <c r="B57" s="1100"/>
      <c r="C57" s="319" t="s">
        <v>599</v>
      </c>
      <c r="D57" s="1100"/>
      <c r="E57" s="319"/>
      <c r="F57" s="319"/>
      <c r="G57" s="319"/>
      <c r="H57" s="319"/>
      <c r="I57" s="1114">
        <f>I53+I55</f>
        <v>0</v>
      </c>
      <c r="J57" s="319" t="s">
        <v>360</v>
      </c>
      <c r="K57" s="1114">
        <f>K53+K55</f>
        <v>0</v>
      </c>
      <c r="L57" s="441" t="s">
        <v>314</v>
      </c>
      <c r="M57" s="791">
        <f>I57+K57</f>
        <v>0</v>
      </c>
      <c r="N57" s="314"/>
      <c r="O57" s="314"/>
      <c r="P57" s="329"/>
    </row>
    <row r="58" spans="1:16" ht="15" customHeight="1">
      <c r="A58" s="335"/>
      <c r="B58" s="319"/>
      <c r="C58" s="319"/>
      <c r="D58" s="1298"/>
      <c r="E58" s="1298" t="s">
        <v>592</v>
      </c>
      <c r="F58" s="319"/>
      <c r="G58" s="319"/>
      <c r="H58" s="319"/>
      <c r="I58" s="1299"/>
      <c r="J58" s="319"/>
      <c r="K58" s="1299"/>
      <c r="L58" s="319"/>
      <c r="M58" s="1102" t="s">
        <v>499</v>
      </c>
      <c r="N58" s="311"/>
      <c r="O58" s="311"/>
      <c r="P58" s="329"/>
    </row>
    <row r="59" spans="1:16" ht="12.75" customHeight="1">
      <c r="A59" s="347"/>
      <c r="B59" s="1100"/>
      <c r="C59" s="319" t="s">
        <v>593</v>
      </c>
      <c r="D59" s="815"/>
      <c r="E59" s="815"/>
      <c r="F59" s="815"/>
      <c r="G59" s="440"/>
      <c r="H59" s="815"/>
      <c r="I59" s="1300"/>
      <c r="J59" s="441"/>
      <c r="L59" s="441"/>
      <c r="M59" s="1302">
        <f>IF(M53&lt;1,0,IF(M53&lt;=1000,1.11,1.105))</f>
        <v>0</v>
      </c>
      <c r="N59" s="314"/>
      <c r="O59" s="314"/>
      <c r="P59" s="1108"/>
    </row>
    <row r="60" spans="1:16" ht="10.5" customHeight="1">
      <c r="A60" s="629"/>
      <c r="B60" s="815"/>
      <c r="C60" s="319"/>
      <c r="D60" s="815"/>
      <c r="E60" s="815"/>
      <c r="F60" s="815"/>
      <c r="G60" s="815"/>
      <c r="H60" s="815"/>
      <c r="I60" s="1102"/>
      <c r="J60" s="815"/>
      <c r="L60" s="815"/>
      <c r="M60" s="1102"/>
      <c r="N60" s="311"/>
      <c r="O60" s="311"/>
      <c r="P60" s="1108"/>
    </row>
    <row r="61" spans="1:16" ht="13.5" customHeight="1">
      <c r="A61" s="347"/>
      <c r="B61" s="1100"/>
      <c r="C61" s="319" t="s">
        <v>600</v>
      </c>
      <c r="D61" s="815"/>
      <c r="E61" s="815"/>
      <c r="F61" s="815"/>
      <c r="G61" s="440"/>
      <c r="H61" s="815"/>
      <c r="I61" s="1300"/>
      <c r="J61" s="441"/>
      <c r="K61" s="1301"/>
      <c r="L61" s="441"/>
      <c r="M61" s="791">
        <f>IF(ISERROR(M57*M59),0,ROUND(M57*M59,0))</f>
        <v>0</v>
      </c>
      <c r="N61" s="426"/>
      <c r="O61" s="426"/>
      <c r="P61" s="1108"/>
    </row>
    <row r="62" spans="1:16" ht="10.5" customHeight="1">
      <c r="A62" s="629"/>
      <c r="B62" s="815"/>
      <c r="C62" s="815"/>
      <c r="D62" s="815"/>
      <c r="E62" s="815" t="s">
        <v>601</v>
      </c>
      <c r="F62" s="815"/>
      <c r="G62" s="815"/>
      <c r="H62" s="815"/>
      <c r="I62" s="1102"/>
      <c r="J62" s="815"/>
      <c r="K62" s="1103"/>
      <c r="L62" s="815"/>
      <c r="M62" s="1102" t="s">
        <v>428</v>
      </c>
      <c r="N62" s="311"/>
      <c r="O62" s="311"/>
      <c r="P62" s="1108"/>
    </row>
    <row r="63" spans="1:16" ht="15.75" customHeight="1">
      <c r="A63" s="347"/>
      <c r="B63" s="1100"/>
      <c r="C63" s="319" t="s">
        <v>602</v>
      </c>
      <c r="D63" s="319"/>
      <c r="E63" s="319"/>
      <c r="F63" s="319"/>
      <c r="G63" s="319"/>
      <c r="H63" s="319"/>
      <c r="I63" s="1114">
        <f>'A19'!H11</f>
        <v>0</v>
      </c>
      <c r="J63" s="441" t="s">
        <v>360</v>
      </c>
      <c r="K63" s="1114">
        <f>'A19'!L11</f>
        <v>0</v>
      </c>
      <c r="L63" s="441" t="s">
        <v>314</v>
      </c>
      <c r="M63" s="791">
        <f>I63+K63</f>
        <v>0</v>
      </c>
      <c r="N63" s="314"/>
      <c r="O63" s="314"/>
      <c r="P63" s="329"/>
    </row>
    <row r="64" spans="1:16" ht="4.5" customHeight="1">
      <c r="A64" s="347"/>
      <c r="B64" s="1100"/>
      <c r="C64" s="319"/>
      <c r="D64" s="319"/>
      <c r="E64" s="319"/>
      <c r="F64" s="319"/>
      <c r="G64" s="319"/>
      <c r="H64" s="319"/>
      <c r="I64" s="1102"/>
      <c r="J64" s="319"/>
      <c r="K64" s="1103"/>
      <c r="L64" s="319"/>
      <c r="M64" s="1102"/>
      <c r="N64" s="311"/>
      <c r="O64" s="311"/>
      <c r="P64" s="329"/>
    </row>
    <row r="65" spans="1:16" ht="15.75" customHeight="1">
      <c r="A65" s="347"/>
      <c r="B65" s="1100"/>
      <c r="C65" s="319" t="s">
        <v>603</v>
      </c>
      <c r="D65" s="319"/>
      <c r="E65" s="319"/>
      <c r="F65" s="319"/>
      <c r="G65" s="319"/>
      <c r="H65" s="319"/>
      <c r="I65" s="1300"/>
      <c r="J65" s="441"/>
      <c r="K65" s="441"/>
      <c r="L65" s="441"/>
      <c r="M65" s="791">
        <f>ROUND(M63*1.11,0)</f>
        <v>0</v>
      </c>
      <c r="N65" s="314"/>
      <c r="O65" s="314"/>
      <c r="P65" s="329"/>
    </row>
    <row r="66" spans="1:16" ht="10.5" customHeight="1">
      <c r="A66" s="347"/>
      <c r="B66" s="1100"/>
      <c r="C66" s="319"/>
      <c r="D66" s="319"/>
      <c r="E66" s="319" t="s">
        <v>604</v>
      </c>
      <c r="F66" s="319"/>
      <c r="G66" s="319"/>
      <c r="H66" s="319"/>
      <c r="I66" s="1102"/>
      <c r="J66" s="319"/>
      <c r="K66" s="1103"/>
      <c r="L66" s="319"/>
      <c r="M66" s="1102" t="s">
        <v>428</v>
      </c>
      <c r="N66" s="311"/>
      <c r="O66" s="311"/>
      <c r="P66" s="329"/>
    </row>
    <row r="67" spans="1:16" ht="18.75" customHeight="1">
      <c r="A67" s="347"/>
      <c r="B67" s="1100"/>
      <c r="C67" s="319" t="s">
        <v>605</v>
      </c>
      <c r="D67" s="319"/>
      <c r="E67" s="319"/>
      <c r="F67" s="319"/>
      <c r="G67" s="319"/>
      <c r="H67" s="319"/>
      <c r="I67" s="1114">
        <f>'A19'!H18</f>
        <v>0</v>
      </c>
      <c r="J67" s="441" t="s">
        <v>360</v>
      </c>
      <c r="K67" s="1114">
        <f>'A19'!L18</f>
        <v>0</v>
      </c>
      <c r="L67" s="441" t="s">
        <v>314</v>
      </c>
      <c r="M67" s="791">
        <f>I67+K67</f>
        <v>0</v>
      </c>
      <c r="N67" s="314"/>
      <c r="O67" s="314"/>
      <c r="P67" s="329"/>
    </row>
    <row r="68" spans="1:16" ht="12" customHeight="1">
      <c r="A68" s="347"/>
      <c r="B68" s="1100"/>
      <c r="C68" s="319"/>
      <c r="D68" s="319"/>
      <c r="E68" s="319" t="s">
        <v>606</v>
      </c>
      <c r="F68" s="319"/>
      <c r="G68" s="319"/>
      <c r="H68" s="319"/>
      <c r="I68" s="1102"/>
      <c r="J68" s="319"/>
      <c r="K68" s="1103"/>
      <c r="L68" s="319"/>
      <c r="M68" s="1102"/>
      <c r="N68" s="311"/>
      <c r="O68" s="311"/>
      <c r="P68" s="329"/>
    </row>
    <row r="69" spans="1:16" ht="13.5" customHeight="1">
      <c r="A69" s="347"/>
      <c r="B69" s="1100"/>
      <c r="C69" s="319" t="s">
        <v>607</v>
      </c>
      <c r="D69" s="319"/>
      <c r="E69" s="319"/>
      <c r="F69" s="319"/>
      <c r="G69" s="319"/>
      <c r="H69" s="319"/>
      <c r="I69" s="1300"/>
      <c r="J69" s="441"/>
      <c r="K69" s="441"/>
      <c r="L69" s="441"/>
      <c r="M69" s="791">
        <f>ROUND(M67*1.11,0)</f>
        <v>0</v>
      </c>
      <c r="N69" s="314"/>
      <c r="O69" s="314"/>
      <c r="P69" s="329"/>
    </row>
    <row r="70" spans="1:16" ht="12.75" customHeight="1">
      <c r="A70" s="347"/>
      <c r="B70" s="1100"/>
      <c r="C70" s="319"/>
      <c r="D70" s="319"/>
      <c r="E70" s="319" t="s">
        <v>608</v>
      </c>
      <c r="F70" s="319"/>
      <c r="G70" s="319"/>
      <c r="H70" s="319"/>
      <c r="I70" s="1102"/>
      <c r="J70" s="319"/>
      <c r="K70" s="1103"/>
      <c r="L70" s="319"/>
      <c r="M70" s="1102" t="s">
        <v>428</v>
      </c>
      <c r="N70" s="311"/>
      <c r="O70" s="311"/>
      <c r="P70" s="329"/>
    </row>
    <row r="71" spans="1:16" ht="18" customHeight="1">
      <c r="A71" s="347"/>
      <c r="B71" s="1100"/>
      <c r="C71" s="319" t="s">
        <v>609</v>
      </c>
      <c r="D71" s="319"/>
      <c r="E71" s="319"/>
      <c r="F71" s="319"/>
      <c r="G71" s="319"/>
      <c r="H71" s="319"/>
      <c r="I71" s="791">
        <f>I57+I63+I67</f>
        <v>0</v>
      </c>
      <c r="J71" s="319"/>
      <c r="K71" s="791">
        <f>K57+K63+K67</f>
        <v>0</v>
      </c>
      <c r="L71" s="319"/>
      <c r="M71" s="791">
        <f>M61+M65+M69</f>
        <v>0</v>
      </c>
      <c r="N71" s="314"/>
      <c r="O71" s="314"/>
      <c r="P71" s="329"/>
    </row>
    <row r="72" spans="1:16" ht="17.25" customHeight="1">
      <c r="A72" s="338"/>
      <c r="B72" s="331"/>
      <c r="C72" s="331"/>
      <c r="D72" s="331"/>
      <c r="E72" s="331"/>
      <c r="F72" s="331"/>
      <c r="G72" s="331"/>
      <c r="H72" s="331"/>
      <c r="I72" s="1107" t="s">
        <v>499</v>
      </c>
      <c r="J72" s="331"/>
      <c r="K72" s="1107" t="s">
        <v>499</v>
      </c>
      <c r="L72" s="331"/>
      <c r="M72" s="1107" t="s">
        <v>428</v>
      </c>
      <c r="N72" s="314"/>
      <c r="O72" s="314"/>
      <c r="P72" s="339"/>
    </row>
    <row r="73" spans="1:16" ht="15.75" customHeight="1">
      <c r="A73" s="1098" t="s">
        <v>354</v>
      </c>
      <c r="B73" s="832"/>
      <c r="C73" s="832"/>
      <c r="D73" s="314"/>
      <c r="E73" s="314"/>
      <c r="F73" s="314"/>
      <c r="G73" s="314"/>
      <c r="H73" s="314"/>
      <c r="I73" s="314"/>
      <c r="J73" s="314"/>
      <c r="K73" s="314"/>
      <c r="L73" s="314"/>
      <c r="M73" s="314"/>
      <c r="N73" s="314"/>
      <c r="O73" s="314"/>
      <c r="P73" s="334"/>
    </row>
    <row r="74" spans="1:16" ht="8.25" customHeight="1">
      <c r="A74" s="335"/>
      <c r="B74" s="319"/>
      <c r="C74" s="319"/>
      <c r="D74" s="319"/>
      <c r="E74" s="319"/>
      <c r="F74" s="319"/>
      <c r="G74" s="319"/>
      <c r="H74" s="319"/>
      <c r="I74" s="319"/>
      <c r="J74" s="319"/>
      <c r="K74" s="319"/>
      <c r="L74" s="319"/>
      <c r="M74" s="319"/>
      <c r="N74" s="319"/>
      <c r="O74" s="319"/>
      <c r="P74" s="329"/>
    </row>
    <row r="75" spans="1:16" ht="17.25" customHeight="1">
      <c r="A75" s="347"/>
      <c r="B75" s="1100"/>
      <c r="C75" s="319" t="s">
        <v>501</v>
      </c>
      <c r="D75" s="319"/>
      <c r="E75" s="319"/>
      <c r="F75" s="319"/>
      <c r="G75" s="319"/>
      <c r="H75" s="319"/>
      <c r="I75" s="1114">
        <f>'A19'!O19</f>
        <v>0</v>
      </c>
      <c r="J75" s="441" t="s">
        <v>313</v>
      </c>
      <c r="K75" s="1113">
        <f>IF(I75&lt;1,0,IF(I75&lt;1000,1.11,1.105))</f>
        <v>0</v>
      </c>
      <c r="L75" s="441" t="s">
        <v>314</v>
      </c>
      <c r="M75" s="791">
        <f>IF(ISERROR(I75*K75),0,ROUND(I75*K75,0))</f>
        <v>0</v>
      </c>
      <c r="N75" s="314"/>
      <c r="O75" s="314"/>
      <c r="P75" s="329"/>
    </row>
    <row r="76" spans="1:16" ht="13.5">
      <c r="A76" s="335"/>
      <c r="B76" s="319"/>
      <c r="C76" s="319"/>
      <c r="D76" s="319"/>
      <c r="E76" s="319"/>
      <c r="F76" s="319"/>
      <c r="G76" s="319"/>
      <c r="H76" s="319"/>
      <c r="I76" s="1102" t="s">
        <v>500</v>
      </c>
      <c r="J76" s="319"/>
      <c r="K76" s="1103" t="s">
        <v>427</v>
      </c>
      <c r="L76" s="319"/>
      <c r="M76" s="1102" t="s">
        <v>428</v>
      </c>
      <c r="N76" s="311"/>
      <c r="O76" s="311"/>
      <c r="P76" s="329"/>
    </row>
    <row r="77" spans="1:16" ht="9" customHeight="1">
      <c r="A77" s="338"/>
      <c r="B77" s="331"/>
      <c r="C77" s="331"/>
      <c r="D77" s="331"/>
      <c r="E77" s="331"/>
      <c r="F77" s="331"/>
      <c r="G77" s="331"/>
      <c r="H77" s="331"/>
      <c r="I77" s="331"/>
      <c r="J77" s="331"/>
      <c r="K77" s="331"/>
      <c r="L77" s="331"/>
      <c r="M77" s="331"/>
      <c r="N77" s="331"/>
      <c r="O77" s="331"/>
      <c r="P77" s="339"/>
    </row>
    <row r="78" spans="1:16" ht="19.5" customHeight="1">
      <c r="A78" s="319"/>
      <c r="B78" s="319"/>
      <c r="C78" s="319"/>
      <c r="D78" s="319" t="str">
        <f>Rev_Date</f>
        <v>REVISED JULY 1, 2010</v>
      </c>
      <c r="E78" s="319"/>
      <c r="F78" s="310"/>
      <c r="G78" s="310" t="str">
        <f>Exp_Date</f>
        <v>FORM EXPIRES 6-30-12</v>
      </c>
      <c r="H78" s="310"/>
      <c r="I78" s="310"/>
      <c r="J78" s="310"/>
      <c r="K78" s="313"/>
      <c r="L78" s="310"/>
      <c r="M78" s="1102"/>
      <c r="N78" s="310"/>
      <c r="O78" s="310"/>
      <c r="P78" s="562" t="s">
        <v>431</v>
      </c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scale="70" r:id="rId1"/>
  <rowBreaks count="1" manualBreakCount="1">
    <brk id="46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showGridLines="0" showZeros="0" zoomScale="113" zoomScaleNormal="113" workbookViewId="0" topLeftCell="A1">
      <selection activeCell="B10" sqref="B10"/>
    </sheetView>
  </sheetViews>
  <sheetFormatPr defaultColWidth="9.140625" defaultRowHeight="12.75"/>
  <cols>
    <col min="1" max="1" width="3.00390625" style="1122" customWidth="1"/>
    <col min="2" max="2" width="8.7109375" style="1122" customWidth="1"/>
    <col min="3" max="3" width="2.00390625" style="1122" customWidth="1"/>
    <col min="4" max="4" width="9.7109375" style="1122" customWidth="1"/>
    <col min="5" max="5" width="30.7109375" style="1122" customWidth="1"/>
    <col min="6" max="6" width="25.00390625" style="1122" customWidth="1"/>
    <col min="7" max="7" width="15.28125" style="1122" customWidth="1"/>
    <col min="8" max="8" width="5.28125" style="1122" customWidth="1"/>
    <col min="9" max="9" width="4.7109375" style="1122" customWidth="1"/>
    <col min="10" max="10" width="1.7109375" style="1122" customWidth="1"/>
    <col min="11" max="11" width="4.7109375" style="1122" customWidth="1"/>
    <col min="12" max="12" width="1.7109375" style="1122" customWidth="1"/>
    <col min="13" max="13" width="11.421875" style="1124" hidden="1" customWidth="1"/>
    <col min="14" max="14" width="9.140625" style="1124" customWidth="1"/>
    <col min="15" max="16384" width="9.140625" style="1122" customWidth="1"/>
  </cols>
  <sheetData>
    <row r="1" spans="1:12" ht="13.5">
      <c r="A1" s="1118" t="s">
        <v>432</v>
      </c>
      <c r="B1" s="1119"/>
      <c r="C1" s="1119"/>
      <c r="D1" s="1119"/>
      <c r="E1" s="1120"/>
      <c r="F1" s="1120"/>
      <c r="G1" s="1120"/>
      <c r="H1" s="1120"/>
      <c r="I1" s="1120"/>
      <c r="J1" s="1120"/>
      <c r="K1" s="1120"/>
      <c r="L1" s="1121"/>
    </row>
    <row r="2" spans="1:12" ht="9" customHeight="1">
      <c r="A2" s="1249" t="s">
        <v>562</v>
      </c>
      <c r="B2" s="1250"/>
      <c r="C2" s="1250"/>
      <c r="D2" s="1250"/>
      <c r="E2" s="1123"/>
      <c r="F2" s="1251" t="s">
        <v>71</v>
      </c>
      <c r="G2" s="1123"/>
      <c r="H2" s="1249" t="s">
        <v>72</v>
      </c>
      <c r="I2" s="1252"/>
      <c r="J2" s="1253"/>
      <c r="K2" s="1252"/>
      <c r="L2" s="1254"/>
    </row>
    <row r="3" spans="1:14" s="1263" customFormat="1" ht="10.5" customHeight="1">
      <c r="A3" s="1255">
        <f>'A01'!E4</f>
        <v>0</v>
      </c>
      <c r="B3" s="1256"/>
      <c r="C3" s="1256"/>
      <c r="D3" s="1256"/>
      <c r="E3" s="1257"/>
      <c r="F3" s="1258">
        <f>'A01'!E5</f>
        <v>0</v>
      </c>
      <c r="G3" s="1259"/>
      <c r="H3" s="1260"/>
      <c r="I3" s="1283">
        <f>'A01'!P5</f>
        <v>0</v>
      </c>
      <c r="J3" s="1261" t="s">
        <v>7</v>
      </c>
      <c r="K3" s="1283">
        <f>'A01'!R5</f>
        <v>0</v>
      </c>
      <c r="L3" s="1262"/>
      <c r="M3" s="1306"/>
      <c r="N3" s="1306"/>
    </row>
    <row r="4" spans="1:12" ht="3" customHeight="1">
      <c r="A4" s="1264"/>
      <c r="B4" s="1265"/>
      <c r="C4" s="1265"/>
      <c r="D4" s="1265"/>
      <c r="E4" s="1266"/>
      <c r="F4" s="1267"/>
      <c r="G4" s="1266"/>
      <c r="H4" s="1267"/>
      <c r="I4" s="1268"/>
      <c r="J4" s="1268"/>
      <c r="K4" s="1268"/>
      <c r="L4" s="1269"/>
    </row>
    <row r="5" spans="1:12" ht="6" customHeight="1">
      <c r="A5" s="1270"/>
      <c r="B5" s="1123"/>
      <c r="C5" s="1123"/>
      <c r="D5" s="1123"/>
      <c r="E5" s="1124"/>
      <c r="F5" s="1124"/>
      <c r="G5" s="1124"/>
      <c r="H5" s="1124"/>
      <c r="I5" s="1124"/>
      <c r="J5" s="1124"/>
      <c r="K5" s="1124"/>
      <c r="L5" s="1271"/>
    </row>
    <row r="6" spans="1:12" ht="12" customHeight="1">
      <c r="A6" s="1270"/>
      <c r="B6" s="1123" t="s">
        <v>433</v>
      </c>
      <c r="C6" s="1123"/>
      <c r="D6" s="1123"/>
      <c r="E6" s="1124"/>
      <c r="F6" s="1124"/>
      <c r="G6" s="1124"/>
      <c r="H6" s="1124"/>
      <c r="I6" s="1124"/>
      <c r="J6" s="1124"/>
      <c r="K6" s="1124"/>
      <c r="L6" s="1271"/>
    </row>
    <row r="7" spans="1:12" ht="10.5" customHeight="1">
      <c r="A7" s="1270"/>
      <c r="B7" s="1123" t="s">
        <v>434</v>
      </c>
      <c r="C7" s="1123"/>
      <c r="D7" s="1123"/>
      <c r="E7" s="1124"/>
      <c r="F7" s="1124"/>
      <c r="G7" s="1124"/>
      <c r="H7" s="1124"/>
      <c r="I7" s="1124"/>
      <c r="J7" s="1124"/>
      <c r="K7" s="1124"/>
      <c r="L7" s="1271"/>
    </row>
    <row r="8" spans="1:12" ht="10.5" customHeight="1">
      <c r="A8" s="1270"/>
      <c r="B8" s="1123" t="s">
        <v>554</v>
      </c>
      <c r="C8" s="1123"/>
      <c r="D8" s="1123"/>
      <c r="E8" s="1124"/>
      <c r="F8" s="1124"/>
      <c r="G8" s="1124"/>
      <c r="H8" s="1124"/>
      <c r="I8" s="1124"/>
      <c r="J8" s="1124"/>
      <c r="K8" s="1124"/>
      <c r="L8" s="1271"/>
    </row>
    <row r="9" spans="1:12" ht="10.5" customHeight="1">
      <c r="A9" s="1270"/>
      <c r="B9" s="1123" t="s">
        <v>555</v>
      </c>
      <c r="C9" s="1123"/>
      <c r="D9" s="1123"/>
      <c r="E9" s="1124"/>
      <c r="F9" s="1123"/>
      <c r="G9" s="1123"/>
      <c r="H9" s="1123"/>
      <c r="I9" s="1123"/>
      <c r="J9" s="1123"/>
      <c r="K9" s="1123"/>
      <c r="L9" s="1271"/>
    </row>
    <row r="10" spans="1:12" ht="10.5" customHeight="1">
      <c r="A10" s="1270"/>
      <c r="B10" s="1126"/>
      <c r="C10" s="1284"/>
      <c r="D10" s="1284"/>
      <c r="E10" s="1266"/>
      <c r="F10" s="1266"/>
      <c r="G10" s="1266"/>
      <c r="H10" s="1266"/>
      <c r="I10" s="1266"/>
      <c r="J10" s="1266"/>
      <c r="K10" s="1123"/>
      <c r="L10" s="1271"/>
    </row>
    <row r="11" spans="1:13" ht="10.5" customHeight="1">
      <c r="A11" s="1270"/>
      <c r="B11" s="1272" t="s">
        <v>435</v>
      </c>
      <c r="C11" s="1272"/>
      <c r="D11" s="1272"/>
      <c r="E11" s="1124"/>
      <c r="F11" s="1123"/>
      <c r="G11" s="1123"/>
      <c r="H11" s="1123"/>
      <c r="I11" s="1123"/>
      <c r="J11" s="1123"/>
      <c r="K11" s="1123"/>
      <c r="L11" s="1271"/>
      <c r="M11" s="1307">
        <f ca="1">TODAY()</f>
        <v>39094</v>
      </c>
    </row>
    <row r="12" spans="1:13" ht="9" customHeight="1">
      <c r="A12" s="1270"/>
      <c r="B12" s="1123"/>
      <c r="C12" s="1123"/>
      <c r="D12" s="1123"/>
      <c r="E12" s="1124"/>
      <c r="F12" s="1124"/>
      <c r="G12" s="1124"/>
      <c r="H12" s="1308"/>
      <c r="I12" s="1124"/>
      <c r="J12" s="1124"/>
      <c r="K12" s="1124"/>
      <c r="L12" s="1271"/>
      <c r="M12" s="1308"/>
    </row>
    <row r="13" spans="1:12" ht="10.5" customHeight="1">
      <c r="A13" s="1270"/>
      <c r="B13" s="1276" t="s">
        <v>641</v>
      </c>
      <c r="C13" s="1276"/>
      <c r="D13" s="1276"/>
      <c r="E13" s="275"/>
      <c r="F13" s="1124"/>
      <c r="G13" s="1124"/>
      <c r="H13" s="1124"/>
      <c r="I13" s="1124"/>
      <c r="J13" s="1124"/>
      <c r="K13" s="1124"/>
      <c r="L13" s="1271"/>
    </row>
    <row r="14" spans="1:12" ht="10.5" customHeight="1">
      <c r="A14" s="1270"/>
      <c r="B14" s="1276" t="s">
        <v>705</v>
      </c>
      <c r="C14" s="1276"/>
      <c r="D14" s="1276"/>
      <c r="E14" s="275"/>
      <c r="F14" s="1124"/>
      <c r="G14" s="1124"/>
      <c r="H14" s="1124"/>
      <c r="I14" s="1124"/>
      <c r="J14" s="1124"/>
      <c r="K14" s="1124"/>
      <c r="L14" s="1271"/>
    </row>
    <row r="15" spans="1:12" ht="7.5" customHeight="1">
      <c r="A15" s="1270"/>
      <c r="B15" s="1276"/>
      <c r="C15" s="1276"/>
      <c r="D15" s="1276"/>
      <c r="E15" s="275"/>
      <c r="F15" s="1124"/>
      <c r="G15" s="1124"/>
      <c r="H15" s="1124"/>
      <c r="I15" s="1124"/>
      <c r="J15" s="1124"/>
      <c r="K15" s="1124"/>
      <c r="L15" s="1271"/>
    </row>
    <row r="16" spans="1:13" ht="13.5" customHeight="1">
      <c r="A16" s="1270"/>
      <c r="B16" s="1123" t="s">
        <v>642</v>
      </c>
      <c r="C16" s="1123"/>
      <c r="D16" s="1123"/>
      <c r="E16" s="1124"/>
      <c r="G16" s="1273"/>
      <c r="H16" s="1309">
        <f>IF(AND($G$16&gt;0,($M$11-$G$16)&gt;730),"  OUTDATED","")</f>
      </c>
      <c r="I16" s="1123"/>
      <c r="J16" s="1311"/>
      <c r="K16" s="1124"/>
      <c r="L16" s="1271"/>
      <c r="M16" s="1308"/>
    </row>
    <row r="17" spans="1:12" ht="11.25" customHeight="1">
      <c r="A17" s="1270"/>
      <c r="B17" s="1123"/>
      <c r="C17" s="1123"/>
      <c r="D17" s="1123"/>
      <c r="E17" s="1124"/>
      <c r="G17" s="1310" t="s">
        <v>614</v>
      </c>
      <c r="H17" s="1309">
        <f>IF(AND($G$16&gt;0,($M$11-$G$16)&gt;730),"   STUDY","")</f>
      </c>
      <c r="I17" s="1311"/>
      <c r="J17" s="1311"/>
      <c r="K17" s="1124"/>
      <c r="L17" s="1271"/>
    </row>
    <row r="18" spans="1:12" ht="12" customHeight="1">
      <c r="A18" s="1270"/>
      <c r="B18" s="1123" t="s">
        <v>436</v>
      </c>
      <c r="C18" s="1123"/>
      <c r="D18" s="1123"/>
      <c r="E18" s="1126"/>
      <c r="F18" s="1266"/>
      <c r="G18" s="1266"/>
      <c r="H18" s="1266"/>
      <c r="I18" s="1266"/>
      <c r="J18" s="154"/>
      <c r="K18" s="275"/>
      <c r="L18" s="559"/>
    </row>
    <row r="19" spans="1:12" ht="9.75" customHeight="1">
      <c r="A19" s="1270"/>
      <c r="B19" s="1123"/>
      <c r="C19" s="1123"/>
      <c r="D19" s="1123"/>
      <c r="E19" s="1125" t="s">
        <v>437</v>
      </c>
      <c r="F19" s="1125"/>
      <c r="G19" s="322"/>
      <c r="H19" s="322"/>
      <c r="I19" s="322"/>
      <c r="J19" s="322"/>
      <c r="K19" s="275"/>
      <c r="L19" s="559"/>
    </row>
    <row r="20" spans="1:12" ht="10.5" customHeight="1">
      <c r="A20" s="1270"/>
      <c r="B20" s="1124"/>
      <c r="C20" s="1124"/>
      <c r="D20" s="1124"/>
      <c r="E20" s="1126"/>
      <c r="F20" s="1266"/>
      <c r="G20" s="1266"/>
      <c r="H20" s="1266"/>
      <c r="I20" s="1266"/>
      <c r="J20" s="154"/>
      <c r="K20" s="1123"/>
      <c r="L20" s="1274"/>
    </row>
    <row r="21" spans="1:12" ht="9.75" customHeight="1">
      <c r="A21" s="1270"/>
      <c r="B21" s="1124"/>
      <c r="C21" s="1124"/>
      <c r="D21" s="1124"/>
      <c r="E21" s="1125" t="s">
        <v>437</v>
      </c>
      <c r="F21" s="1125"/>
      <c r="G21" s="322"/>
      <c r="H21" s="322"/>
      <c r="I21" s="322"/>
      <c r="J21" s="322"/>
      <c r="K21" s="1123"/>
      <c r="L21" s="1271"/>
    </row>
    <row r="22" spans="1:12" ht="6" customHeight="1">
      <c r="A22" s="1270"/>
      <c r="B22" s="1124"/>
      <c r="C22" s="1124"/>
      <c r="D22" s="1124"/>
      <c r="E22" s="1275"/>
      <c r="F22" s="1275"/>
      <c r="G22" s="1275"/>
      <c r="H22" s="1275"/>
      <c r="I22" s="1275"/>
      <c r="J22" s="275"/>
      <c r="K22" s="1123"/>
      <c r="L22" s="1271"/>
    </row>
    <row r="23" spans="1:12" ht="12.75" customHeight="1">
      <c r="A23" s="1270"/>
      <c r="B23" s="1314" t="s">
        <v>556</v>
      </c>
      <c r="C23" s="1123"/>
      <c r="D23" s="1123"/>
      <c r="E23" s="1124"/>
      <c r="F23" s="1124"/>
      <c r="G23" s="1124"/>
      <c r="H23" s="1124"/>
      <c r="I23" s="1124"/>
      <c r="J23" s="1124"/>
      <c r="K23" s="1124"/>
      <c r="L23" s="1271"/>
    </row>
    <row r="24" spans="1:12" ht="7.5" customHeight="1">
      <c r="A24" s="1270"/>
      <c r="B24" s="1123"/>
      <c r="C24" s="1123"/>
      <c r="D24" s="1123"/>
      <c r="E24" s="1124"/>
      <c r="F24" s="1124"/>
      <c r="G24" s="1124"/>
      <c r="H24" s="1124"/>
      <c r="I24" s="1124"/>
      <c r="J24" s="1124"/>
      <c r="K24" s="1124"/>
      <c r="L24" s="1271"/>
    </row>
    <row r="25" spans="1:12" ht="10.5" customHeight="1">
      <c r="A25" s="1270"/>
      <c r="B25" s="1313" t="s">
        <v>640</v>
      </c>
      <c r="C25" s="1277"/>
      <c r="D25" s="1277"/>
      <c r="E25" s="1123"/>
      <c r="F25" s="1123"/>
      <c r="G25" s="1123"/>
      <c r="H25" s="1123"/>
      <c r="I25" s="1123"/>
      <c r="J25" s="1123"/>
      <c r="K25" s="1123"/>
      <c r="L25" s="1271"/>
    </row>
    <row r="26" spans="1:12" ht="10.5" customHeight="1">
      <c r="A26" s="1270"/>
      <c r="B26" s="1278"/>
      <c r="C26" s="1278"/>
      <c r="D26" s="1278"/>
      <c r="E26" s="1123"/>
      <c r="F26" s="1123"/>
      <c r="G26" s="1123"/>
      <c r="H26" s="1123"/>
      <c r="I26" s="1123"/>
      <c r="J26" s="1123"/>
      <c r="K26" s="1123"/>
      <c r="L26" s="1271"/>
    </row>
    <row r="27" spans="1:12" ht="12" customHeight="1">
      <c r="A27" s="1270"/>
      <c r="B27" s="1279"/>
      <c r="C27" s="1278"/>
      <c r="D27" s="1312" t="s">
        <v>617</v>
      </c>
      <c r="F27" s="1123"/>
      <c r="G27" s="1123"/>
      <c r="H27" s="1123"/>
      <c r="I27" s="1123"/>
      <c r="J27" s="1123"/>
      <c r="K27" s="1123"/>
      <c r="L27" s="1271"/>
    </row>
    <row r="28" spans="1:12" ht="10.5" customHeight="1">
      <c r="A28" s="1270"/>
      <c r="B28" s="1280"/>
      <c r="C28" s="1280"/>
      <c r="D28" s="1312" t="s">
        <v>632</v>
      </c>
      <c r="F28" s="1123"/>
      <c r="G28" s="1123"/>
      <c r="H28" s="1123"/>
      <c r="I28" s="1123"/>
      <c r="J28" s="1123"/>
      <c r="K28" s="1123"/>
      <c r="L28" s="1271"/>
    </row>
    <row r="29" spans="1:12" ht="10.5" customHeight="1">
      <c r="A29" s="1270"/>
      <c r="B29" s="1280"/>
      <c r="C29" s="1280"/>
      <c r="D29" s="1312" t="s">
        <v>659</v>
      </c>
      <c r="F29" s="1123"/>
      <c r="G29" s="1123"/>
      <c r="H29" s="1123"/>
      <c r="I29" s="1123"/>
      <c r="J29" s="1123"/>
      <c r="K29" s="1123"/>
      <c r="L29" s="1271"/>
    </row>
    <row r="30" spans="1:12" ht="10.5" customHeight="1">
      <c r="A30" s="1270"/>
      <c r="B30" s="1280"/>
      <c r="C30" s="1280"/>
      <c r="D30" s="1312" t="s">
        <v>668</v>
      </c>
      <c r="F30" s="1123"/>
      <c r="G30" s="1123"/>
      <c r="H30" s="1123"/>
      <c r="I30" s="1123"/>
      <c r="J30" s="1123"/>
      <c r="K30" s="1123"/>
      <c r="L30" s="1271"/>
    </row>
    <row r="31" spans="1:12" ht="10.5" customHeight="1">
      <c r="A31" s="1270"/>
      <c r="B31" s="1280"/>
      <c r="C31" s="1280"/>
      <c r="D31" s="1312" t="s">
        <v>618</v>
      </c>
      <c r="F31" s="1123"/>
      <c r="G31" s="1123"/>
      <c r="H31" s="1123"/>
      <c r="I31" s="1123"/>
      <c r="J31" s="1123"/>
      <c r="K31" s="1123"/>
      <c r="L31" s="1271"/>
    </row>
    <row r="32" spans="1:12" ht="10.5" customHeight="1">
      <c r="A32" s="1270"/>
      <c r="B32" s="1280"/>
      <c r="C32" s="1280"/>
      <c r="D32" s="1312" t="s">
        <v>619</v>
      </c>
      <c r="F32" s="1123"/>
      <c r="G32" s="1123"/>
      <c r="H32" s="1123"/>
      <c r="I32" s="1123"/>
      <c r="J32" s="1123"/>
      <c r="K32" s="1123"/>
      <c r="L32" s="1271"/>
    </row>
    <row r="33" spans="1:12" ht="10.5" customHeight="1">
      <c r="A33" s="1270"/>
      <c r="B33" s="1280"/>
      <c r="C33" s="1280"/>
      <c r="D33" s="1312" t="s">
        <v>669</v>
      </c>
      <c r="F33" s="1123"/>
      <c r="G33" s="1123"/>
      <c r="H33" s="1123"/>
      <c r="I33" s="1123"/>
      <c r="J33" s="1123"/>
      <c r="K33" s="1123"/>
      <c r="L33" s="1271"/>
    </row>
    <row r="34" spans="1:12" ht="10.5" customHeight="1">
      <c r="A34" s="1270"/>
      <c r="B34" s="1280"/>
      <c r="C34" s="1280"/>
      <c r="D34" s="1312" t="s">
        <v>658</v>
      </c>
      <c r="F34" s="1123"/>
      <c r="G34" s="1123"/>
      <c r="H34" s="1123"/>
      <c r="I34" s="1123"/>
      <c r="J34" s="1123"/>
      <c r="K34" s="1123"/>
      <c r="L34" s="1271"/>
    </row>
    <row r="35" spans="1:12" ht="10.5" customHeight="1">
      <c r="A35" s="1270"/>
      <c r="B35" s="1280"/>
      <c r="C35" s="1280"/>
      <c r="D35" s="1312" t="s">
        <v>620</v>
      </c>
      <c r="F35" s="1123"/>
      <c r="G35" s="1123"/>
      <c r="H35" s="1123"/>
      <c r="I35" s="1123"/>
      <c r="J35" s="1123"/>
      <c r="K35" s="1123"/>
      <c r="L35" s="1271"/>
    </row>
    <row r="36" spans="1:12" ht="10.5" customHeight="1">
      <c r="A36" s="1270"/>
      <c r="B36" s="1280"/>
      <c r="C36" s="1280"/>
      <c r="D36" s="1312" t="s">
        <v>622</v>
      </c>
      <c r="F36" s="1123"/>
      <c r="G36" s="1123"/>
      <c r="H36" s="1123"/>
      <c r="I36" s="1123"/>
      <c r="J36" s="1123"/>
      <c r="K36" s="1123"/>
      <c r="L36" s="1271"/>
    </row>
    <row r="37" spans="1:12" ht="9" customHeight="1">
      <c r="A37" s="1270"/>
      <c r="B37" s="1280"/>
      <c r="C37" s="1280"/>
      <c r="D37" s="1123"/>
      <c r="F37" s="1123"/>
      <c r="G37" s="1123"/>
      <c r="H37" s="1123"/>
      <c r="I37" s="1123"/>
      <c r="J37" s="1123"/>
      <c r="K37" s="1123"/>
      <c r="L37" s="1271"/>
    </row>
    <row r="38" spans="1:12" ht="12" customHeight="1">
      <c r="A38" s="1270"/>
      <c r="B38" s="1279"/>
      <c r="C38" s="1278"/>
      <c r="D38" s="1312" t="s">
        <v>621</v>
      </c>
      <c r="F38" s="1124"/>
      <c r="G38" s="1124"/>
      <c r="H38" s="1124"/>
      <c r="I38" s="1124"/>
      <c r="J38" s="1124"/>
      <c r="K38" s="1123"/>
      <c r="L38" s="1271"/>
    </row>
    <row r="39" spans="1:12" ht="10.5" customHeight="1">
      <c r="A39" s="1270"/>
      <c r="B39" s="1280"/>
      <c r="C39" s="1280"/>
      <c r="D39" s="1312" t="s">
        <v>631</v>
      </c>
      <c r="F39" s="1124"/>
      <c r="G39" s="1124"/>
      <c r="H39" s="1124"/>
      <c r="I39" s="1124"/>
      <c r="J39" s="1124"/>
      <c r="K39" s="1123"/>
      <c r="L39" s="1271"/>
    </row>
    <row r="40" spans="1:12" ht="10.5" customHeight="1">
      <c r="A40" s="1270"/>
      <c r="B40" s="1280"/>
      <c r="C40" s="1280"/>
      <c r="D40" s="1312" t="s">
        <v>623</v>
      </c>
      <c r="F40" s="1123"/>
      <c r="G40" s="1123"/>
      <c r="H40" s="1123"/>
      <c r="I40" s="1123"/>
      <c r="J40" s="1123"/>
      <c r="K40" s="1123"/>
      <c r="L40" s="1271"/>
    </row>
    <row r="41" spans="1:12" ht="10.5" customHeight="1">
      <c r="A41" s="1270"/>
      <c r="B41" s="1280"/>
      <c r="C41" s="1280"/>
      <c r="D41" s="1312" t="s">
        <v>624</v>
      </c>
      <c r="F41" s="1123"/>
      <c r="G41" s="1123"/>
      <c r="H41" s="1123"/>
      <c r="I41" s="1123"/>
      <c r="J41" s="1123"/>
      <c r="K41" s="1123"/>
      <c r="L41" s="1271"/>
    </row>
    <row r="42" spans="1:12" ht="10.5" customHeight="1">
      <c r="A42" s="1270"/>
      <c r="B42" s="1280"/>
      <c r="C42" s="1280"/>
      <c r="D42" s="1312" t="s">
        <v>625</v>
      </c>
      <c r="F42" s="1123"/>
      <c r="G42" s="1123"/>
      <c r="H42" s="1123"/>
      <c r="I42" s="1123"/>
      <c r="J42" s="1123"/>
      <c r="K42" s="1123"/>
      <c r="L42" s="1271"/>
    </row>
    <row r="43" spans="1:12" ht="10.5" customHeight="1">
      <c r="A43" s="1270"/>
      <c r="B43" s="1280"/>
      <c r="C43" s="1280"/>
      <c r="D43" s="1312" t="s">
        <v>626</v>
      </c>
      <c r="F43" s="1123"/>
      <c r="G43" s="1123"/>
      <c r="H43" s="1123"/>
      <c r="I43" s="1123"/>
      <c r="J43" s="1123"/>
      <c r="K43" s="1123"/>
      <c r="L43" s="1271"/>
    </row>
    <row r="44" spans="1:12" ht="9" customHeight="1">
      <c r="A44" s="1270"/>
      <c r="B44" s="1280"/>
      <c r="C44" s="1280"/>
      <c r="D44" s="1124"/>
      <c r="F44" s="1124"/>
      <c r="G44" s="1124"/>
      <c r="H44" s="1124"/>
      <c r="I44" s="1124"/>
      <c r="J44" s="1124"/>
      <c r="K44" s="1124"/>
      <c r="L44" s="1271"/>
    </row>
    <row r="45" spans="1:12" ht="12" customHeight="1">
      <c r="A45" s="1270"/>
      <c r="B45" s="1279"/>
      <c r="C45" s="1278"/>
      <c r="D45" s="1312" t="s">
        <v>630</v>
      </c>
      <c r="F45" s="1124"/>
      <c r="G45" s="1124"/>
      <c r="H45" s="1124"/>
      <c r="I45" s="1124"/>
      <c r="J45" s="1124"/>
      <c r="K45" s="1124"/>
      <c r="L45" s="1271"/>
    </row>
    <row r="46" spans="1:12" ht="10.5" customHeight="1">
      <c r="A46" s="1270"/>
      <c r="B46" s="1280"/>
      <c r="C46" s="1280"/>
      <c r="D46" s="1312" t="s">
        <v>627</v>
      </c>
      <c r="F46" s="1124"/>
      <c r="G46" s="1124"/>
      <c r="H46" s="1124"/>
      <c r="I46" s="1124"/>
      <c r="J46" s="1124"/>
      <c r="K46" s="1124"/>
      <c r="L46" s="1271"/>
    </row>
    <row r="47" spans="1:12" ht="10.5" customHeight="1">
      <c r="A47" s="1270"/>
      <c r="B47" s="1280"/>
      <c r="C47" s="1280"/>
      <c r="D47" s="1312" t="s">
        <v>628</v>
      </c>
      <c r="F47" s="1124"/>
      <c r="G47" s="1124"/>
      <c r="H47" s="1124"/>
      <c r="I47" s="1124"/>
      <c r="J47" s="1124"/>
      <c r="K47" s="1124"/>
      <c r="L47" s="1271"/>
    </row>
    <row r="48" spans="1:12" ht="10.5" customHeight="1">
      <c r="A48" s="1270"/>
      <c r="B48" s="1280"/>
      <c r="C48" s="1280"/>
      <c r="D48" s="1312" t="s">
        <v>629</v>
      </c>
      <c r="F48" s="1124"/>
      <c r="G48" s="1124"/>
      <c r="H48" s="1124"/>
      <c r="I48" s="1124"/>
      <c r="J48" s="1124"/>
      <c r="K48" s="1124"/>
      <c r="L48" s="1271"/>
    </row>
    <row r="49" spans="1:12" ht="9" customHeight="1">
      <c r="A49" s="1270"/>
      <c r="B49" s="1280"/>
      <c r="C49" s="1280"/>
      <c r="D49" s="1124"/>
      <c r="F49" s="1124"/>
      <c r="G49" s="1124"/>
      <c r="H49" s="1124"/>
      <c r="I49" s="1124"/>
      <c r="J49" s="1124"/>
      <c r="K49" s="1124"/>
      <c r="L49" s="1271"/>
    </row>
    <row r="50" spans="1:12" ht="12" customHeight="1">
      <c r="A50" s="1270"/>
      <c r="B50" s="1279"/>
      <c r="C50" s="1278"/>
      <c r="D50" s="1312" t="s">
        <v>633</v>
      </c>
      <c r="F50" s="1123"/>
      <c r="G50" s="1123"/>
      <c r="H50" s="1123"/>
      <c r="I50" s="1123"/>
      <c r="J50" s="1123"/>
      <c r="K50" s="1123"/>
      <c r="L50" s="1271"/>
    </row>
    <row r="51" spans="1:12" ht="10.5" customHeight="1">
      <c r="A51" s="1270"/>
      <c r="B51" s="1280"/>
      <c r="C51" s="1280"/>
      <c r="D51" s="1312" t="s">
        <v>634</v>
      </c>
      <c r="F51" s="1123"/>
      <c r="G51" s="1123"/>
      <c r="H51" s="1123"/>
      <c r="I51" s="1123"/>
      <c r="J51" s="1123"/>
      <c r="K51" s="1123"/>
      <c r="L51" s="1271"/>
    </row>
    <row r="52" spans="1:12" ht="10.5" customHeight="1">
      <c r="A52" s="1270"/>
      <c r="B52" s="1280"/>
      <c r="C52" s="1280"/>
      <c r="D52" s="1312" t="s">
        <v>635</v>
      </c>
      <c r="F52" s="1123"/>
      <c r="G52" s="1123"/>
      <c r="H52" s="1123"/>
      <c r="I52" s="1123"/>
      <c r="J52" s="1123"/>
      <c r="K52" s="1123"/>
      <c r="L52" s="1271"/>
    </row>
    <row r="53" spans="1:12" ht="10.5" customHeight="1">
      <c r="A53" s="1270"/>
      <c r="B53" s="1280"/>
      <c r="C53" s="1280"/>
      <c r="D53" s="1312" t="s">
        <v>636</v>
      </c>
      <c r="F53" s="1123"/>
      <c r="G53" s="1123"/>
      <c r="H53" s="1123"/>
      <c r="I53" s="1123"/>
      <c r="J53" s="1123"/>
      <c r="K53" s="1123"/>
      <c r="L53" s="1271"/>
    </row>
    <row r="54" spans="1:12" ht="10.5" customHeight="1">
      <c r="A54" s="1270"/>
      <c r="B54" s="1280"/>
      <c r="C54" s="1280"/>
      <c r="D54" s="1312" t="s">
        <v>637</v>
      </c>
      <c r="F54" s="1123"/>
      <c r="G54" s="1123"/>
      <c r="H54" s="1123"/>
      <c r="I54" s="1123"/>
      <c r="J54" s="1123"/>
      <c r="K54" s="1123"/>
      <c r="L54" s="1271"/>
    </row>
    <row r="55" spans="1:12" ht="10.5" customHeight="1">
      <c r="A55" s="1270"/>
      <c r="B55" s="1280"/>
      <c r="C55" s="1280"/>
      <c r="D55" s="1312" t="s">
        <v>638</v>
      </c>
      <c r="F55" s="1123"/>
      <c r="G55" s="1123"/>
      <c r="H55" s="1123"/>
      <c r="I55" s="1123"/>
      <c r="J55" s="1123"/>
      <c r="K55" s="1123"/>
      <c r="L55" s="1271"/>
    </row>
    <row r="56" spans="1:12" ht="10.5" customHeight="1">
      <c r="A56" s="1270"/>
      <c r="B56" s="1280"/>
      <c r="C56" s="1280"/>
      <c r="D56" s="1312" t="s">
        <v>639</v>
      </c>
      <c r="F56" s="1123"/>
      <c r="G56" s="1123"/>
      <c r="H56" s="1123"/>
      <c r="I56" s="1123"/>
      <c r="J56" s="1123"/>
      <c r="K56" s="1123"/>
      <c r="L56" s="1271"/>
    </row>
    <row r="57" spans="1:12" ht="10.5" customHeight="1">
      <c r="A57" s="1270"/>
      <c r="B57" s="1280"/>
      <c r="C57" s="1280"/>
      <c r="D57" s="1312" t="s">
        <v>706</v>
      </c>
      <c r="F57" s="1123"/>
      <c r="G57" s="1123"/>
      <c r="H57" s="1123"/>
      <c r="I57" s="1123"/>
      <c r="J57" s="1123"/>
      <c r="K57" s="1123"/>
      <c r="L57" s="1271"/>
    </row>
    <row r="58" spans="1:12" ht="9" customHeight="1">
      <c r="A58" s="1270"/>
      <c r="B58" s="1280"/>
      <c r="C58" s="1280"/>
      <c r="D58" s="1280"/>
      <c r="E58" s="1124"/>
      <c r="F58" s="1124"/>
      <c r="G58" s="1124"/>
      <c r="H58" s="1124"/>
      <c r="I58" s="1124"/>
      <c r="J58" s="1124"/>
      <c r="K58" s="1124"/>
      <c r="L58" s="1271"/>
    </row>
    <row r="59" spans="1:12" ht="12" customHeight="1">
      <c r="A59" s="1270"/>
      <c r="B59" s="1279"/>
      <c r="C59" s="1278"/>
      <c r="D59" s="1312" t="s">
        <v>643</v>
      </c>
      <c r="F59" s="1123"/>
      <c r="G59" s="1123"/>
      <c r="H59" s="1123"/>
      <c r="I59" s="1123"/>
      <c r="J59" s="1123"/>
      <c r="K59" s="1123"/>
      <c r="L59" s="1271"/>
    </row>
    <row r="60" spans="1:12" ht="10.5" customHeight="1">
      <c r="A60" s="1270"/>
      <c r="B60" s="1280"/>
      <c r="C60" s="1280"/>
      <c r="D60" s="1312" t="s">
        <v>644</v>
      </c>
      <c r="F60" s="1123"/>
      <c r="G60" s="1123"/>
      <c r="H60" s="1123"/>
      <c r="I60" s="1123"/>
      <c r="J60" s="1123"/>
      <c r="K60" s="1123"/>
      <c r="L60" s="1271"/>
    </row>
    <row r="61" spans="1:12" ht="10.5" customHeight="1">
      <c r="A61" s="1270"/>
      <c r="B61" s="1280"/>
      <c r="C61" s="1280"/>
      <c r="D61" s="1312" t="s">
        <v>645</v>
      </c>
      <c r="F61" s="1123"/>
      <c r="G61" s="1123"/>
      <c r="H61" s="1123"/>
      <c r="I61" s="1123"/>
      <c r="J61" s="1123"/>
      <c r="K61" s="1123"/>
      <c r="L61" s="1271"/>
    </row>
    <row r="62" spans="1:12" ht="10.5" customHeight="1">
      <c r="A62" s="1270"/>
      <c r="B62" s="1280"/>
      <c r="C62" s="1280"/>
      <c r="D62" s="1312" t="s">
        <v>646</v>
      </c>
      <c r="F62" s="1123"/>
      <c r="G62" s="1123"/>
      <c r="H62" s="1123"/>
      <c r="I62" s="1123"/>
      <c r="J62" s="1123"/>
      <c r="K62" s="1123"/>
      <c r="L62" s="1271"/>
    </row>
    <row r="63" spans="1:12" ht="10.5" customHeight="1">
      <c r="A63" s="1270"/>
      <c r="B63" s="1280"/>
      <c r="C63" s="1280"/>
      <c r="D63" s="1312" t="s">
        <v>647</v>
      </c>
      <c r="F63" s="1123"/>
      <c r="G63" s="1123"/>
      <c r="H63" s="1123"/>
      <c r="I63" s="1123"/>
      <c r="J63" s="1123"/>
      <c r="K63" s="1123"/>
      <c r="L63" s="1271"/>
    </row>
    <row r="64" spans="1:12" ht="10.5" customHeight="1">
      <c r="A64" s="1270"/>
      <c r="B64" s="1280"/>
      <c r="C64" s="1280"/>
      <c r="D64" s="1312" t="s">
        <v>648</v>
      </c>
      <c r="F64" s="1123"/>
      <c r="G64" s="1123"/>
      <c r="H64" s="1123"/>
      <c r="I64" s="1123"/>
      <c r="J64" s="1123"/>
      <c r="K64" s="1123"/>
      <c r="L64" s="1271"/>
    </row>
    <row r="65" spans="1:12" ht="10.5" customHeight="1">
      <c r="A65" s="1270"/>
      <c r="B65" s="1280"/>
      <c r="C65" s="1280"/>
      <c r="D65" s="1312" t="s">
        <v>707</v>
      </c>
      <c r="F65" s="1123"/>
      <c r="G65" s="1123"/>
      <c r="H65" s="1123"/>
      <c r="I65" s="1123"/>
      <c r="J65" s="1123"/>
      <c r="K65" s="1123"/>
      <c r="L65" s="1271"/>
    </row>
    <row r="66" spans="1:12" ht="10.5" customHeight="1">
      <c r="A66" s="1270"/>
      <c r="B66" s="1280"/>
      <c r="C66" s="1280"/>
      <c r="D66" s="1312" t="s">
        <v>649</v>
      </c>
      <c r="F66" s="1123"/>
      <c r="G66" s="1123"/>
      <c r="H66" s="1123"/>
      <c r="I66" s="1123"/>
      <c r="J66" s="1123"/>
      <c r="K66" s="1123"/>
      <c r="L66" s="1271"/>
    </row>
    <row r="67" spans="1:12" ht="9" customHeight="1">
      <c r="A67" s="1270"/>
      <c r="B67" s="1280"/>
      <c r="C67" s="1280"/>
      <c r="D67" s="1123" t="s">
        <v>329</v>
      </c>
      <c r="F67" s="1123"/>
      <c r="G67" s="1123"/>
      <c r="H67" s="1123"/>
      <c r="I67" s="1123"/>
      <c r="J67" s="1123"/>
      <c r="K67" s="1123"/>
      <c r="L67" s="1271"/>
    </row>
    <row r="68" spans="1:12" ht="12" customHeight="1">
      <c r="A68" s="1270"/>
      <c r="B68" s="1279"/>
      <c r="C68" s="1278"/>
      <c r="D68" s="1312" t="s">
        <v>653</v>
      </c>
      <c r="F68" s="1123"/>
      <c r="G68" s="1123"/>
      <c r="H68" s="1123"/>
      <c r="I68" s="1123"/>
      <c r="J68" s="1123"/>
      <c r="K68" s="1123"/>
      <c r="L68" s="1271"/>
    </row>
    <row r="69" spans="1:12" ht="10.5" customHeight="1">
      <c r="A69" s="1270"/>
      <c r="B69" s="1280"/>
      <c r="C69" s="1280"/>
      <c r="D69" s="1312" t="s">
        <v>654</v>
      </c>
      <c r="F69" s="1123"/>
      <c r="G69" s="1123"/>
      <c r="H69" s="1123"/>
      <c r="I69" s="1123"/>
      <c r="J69" s="1123"/>
      <c r="K69" s="1123"/>
      <c r="L69" s="1271"/>
    </row>
    <row r="70" spans="1:12" ht="10.5" customHeight="1">
      <c r="A70" s="1270"/>
      <c r="B70" s="1280"/>
      <c r="C70" s="1280"/>
      <c r="D70" s="1312" t="s">
        <v>655</v>
      </c>
      <c r="F70" s="1123"/>
      <c r="G70" s="1123"/>
      <c r="H70" s="1123"/>
      <c r="I70" s="1123"/>
      <c r="J70" s="1123"/>
      <c r="K70" s="1123"/>
      <c r="L70" s="1271"/>
    </row>
    <row r="71" spans="1:12" ht="10.5" customHeight="1">
      <c r="A71" s="1270"/>
      <c r="B71" s="1280"/>
      <c r="C71" s="1280"/>
      <c r="D71" s="1312" t="s">
        <v>656</v>
      </c>
      <c r="F71" s="1123"/>
      <c r="G71" s="1123"/>
      <c r="H71" s="1123"/>
      <c r="I71" s="1123"/>
      <c r="J71" s="1123"/>
      <c r="K71" s="1123"/>
      <c r="L71" s="1271"/>
    </row>
    <row r="72" spans="1:12" ht="10.5" customHeight="1">
      <c r="A72" s="1270"/>
      <c r="B72" s="1280"/>
      <c r="C72" s="1280"/>
      <c r="D72" s="1312" t="s">
        <v>657</v>
      </c>
      <c r="F72" s="1123"/>
      <c r="G72" s="1123"/>
      <c r="H72" s="1123"/>
      <c r="I72" s="1123"/>
      <c r="J72" s="1123"/>
      <c r="K72" s="1123"/>
      <c r="L72" s="1271"/>
    </row>
    <row r="73" spans="1:12" ht="10.5" customHeight="1">
      <c r="A73" s="1270"/>
      <c r="B73" s="1280"/>
      <c r="C73" s="1280"/>
      <c r="D73" s="1312" t="s">
        <v>707</v>
      </c>
      <c r="F73" s="1123"/>
      <c r="G73" s="1123"/>
      <c r="H73" s="1123"/>
      <c r="I73" s="1123"/>
      <c r="J73" s="1123"/>
      <c r="K73" s="1123"/>
      <c r="L73" s="1271"/>
    </row>
    <row r="74" spans="1:12" ht="9" customHeight="1">
      <c r="A74" s="1270"/>
      <c r="B74" s="1280"/>
      <c r="C74" s="1280"/>
      <c r="D74" s="1123" t="s">
        <v>329</v>
      </c>
      <c r="F74" s="1123"/>
      <c r="G74" s="1123"/>
      <c r="H74" s="1123"/>
      <c r="I74" s="1123"/>
      <c r="J74" s="1123"/>
      <c r="K74" s="1123"/>
      <c r="L74" s="1271"/>
    </row>
    <row r="75" spans="1:12" ht="12" customHeight="1">
      <c r="A75" s="1270"/>
      <c r="B75" s="1279"/>
      <c r="C75" s="1278"/>
      <c r="D75" s="1124" t="s">
        <v>650</v>
      </c>
      <c r="F75" s="1124"/>
      <c r="G75" s="1124"/>
      <c r="H75" s="1124"/>
      <c r="I75" s="1124"/>
      <c r="J75" s="1124"/>
      <c r="K75" s="1124"/>
      <c r="L75" s="1271"/>
    </row>
    <row r="76" spans="1:12" ht="10.5" customHeight="1">
      <c r="A76" s="1270"/>
      <c r="B76" s="1123"/>
      <c r="C76" s="1123"/>
      <c r="D76" s="1124" t="s">
        <v>651</v>
      </c>
      <c r="F76" s="1124"/>
      <c r="G76" s="1124"/>
      <c r="H76" s="1124"/>
      <c r="I76" s="1124"/>
      <c r="J76" s="1124"/>
      <c r="K76" s="1124"/>
      <c r="L76" s="1271"/>
    </row>
    <row r="77" spans="1:12" ht="10.5" customHeight="1">
      <c r="A77" s="1270"/>
      <c r="B77" s="1123"/>
      <c r="C77" s="1123"/>
      <c r="D77" s="1124" t="s">
        <v>652</v>
      </c>
      <c r="F77" s="1124"/>
      <c r="G77" s="1124"/>
      <c r="H77" s="1124"/>
      <c r="I77" s="1124"/>
      <c r="J77" s="1124"/>
      <c r="K77" s="1124"/>
      <c r="L77" s="1271"/>
    </row>
    <row r="78" spans="1:12" ht="3.75" customHeight="1">
      <c r="A78" s="1264"/>
      <c r="B78" s="1266"/>
      <c r="C78" s="1266"/>
      <c r="D78" s="1266"/>
      <c r="E78" s="1266"/>
      <c r="F78" s="1266"/>
      <c r="G78" s="1266"/>
      <c r="H78" s="1266"/>
      <c r="I78" s="1266"/>
      <c r="J78" s="1266"/>
      <c r="K78" s="1266"/>
      <c r="L78" s="1281"/>
    </row>
    <row r="79" spans="1:12" ht="15.75" customHeight="1">
      <c r="A79" s="319" t="str">
        <f>Rev_Date</f>
        <v>REVISED JULY 1, 2010</v>
      </c>
      <c r="B79" s="1123"/>
      <c r="C79" s="1123"/>
      <c r="D79" s="1123"/>
      <c r="E79" s="1124"/>
      <c r="F79" s="137" t="str">
        <f>Exp_Date</f>
        <v>FORM EXPIRES 6-30-12</v>
      </c>
      <c r="G79" s="1275"/>
      <c r="H79" s="1275"/>
      <c r="I79" s="1124"/>
      <c r="J79" s="1124"/>
      <c r="K79" s="1124"/>
      <c r="L79" s="1282" t="s">
        <v>557</v>
      </c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39" customWidth="1"/>
  </cols>
  <sheetData>
    <row r="1" spans="1:2" ht="12.75">
      <c r="A1">
        <v>1</v>
      </c>
      <c r="B1" t="s">
        <v>438</v>
      </c>
    </row>
    <row r="2" spans="1:2" ht="12.75">
      <c r="A2">
        <v>2</v>
      </c>
      <c r="B2" t="s">
        <v>11</v>
      </c>
    </row>
    <row r="3" spans="1:2" ht="12.75">
      <c r="A3">
        <v>3</v>
      </c>
      <c r="B3" t="s">
        <v>12</v>
      </c>
    </row>
    <row r="4" spans="1:2" ht="12.75">
      <c r="A4">
        <v>4</v>
      </c>
      <c r="B4" t="s">
        <v>13</v>
      </c>
    </row>
    <row r="5" spans="1:2" ht="12.75">
      <c r="A5">
        <v>5</v>
      </c>
      <c r="B5" t="s">
        <v>17</v>
      </c>
    </row>
    <row r="6" spans="1:2" ht="12.75">
      <c r="A6">
        <v>6</v>
      </c>
      <c r="B6" t="s">
        <v>19</v>
      </c>
    </row>
    <row r="7" spans="1:2" ht="12.75">
      <c r="A7">
        <v>7</v>
      </c>
      <c r="B7" t="s">
        <v>21</v>
      </c>
    </row>
    <row r="8" spans="1:2" ht="12.75">
      <c r="A8">
        <v>8</v>
      </c>
      <c r="B8" t="s">
        <v>23</v>
      </c>
    </row>
    <row r="9" spans="1:2" ht="12.75">
      <c r="A9">
        <v>9</v>
      </c>
      <c r="B9" t="s">
        <v>439</v>
      </c>
    </row>
    <row r="10" spans="1:2" ht="12.75">
      <c r="A10">
        <v>10</v>
      </c>
      <c r="B10" t="s">
        <v>440</v>
      </c>
    </row>
    <row r="11" spans="1:2" ht="12.75">
      <c r="A11">
        <v>11</v>
      </c>
      <c r="B11" t="s">
        <v>441</v>
      </c>
    </row>
    <row r="12" spans="1:2" ht="12.75">
      <c r="A12">
        <v>12</v>
      </c>
      <c r="B12" t="s">
        <v>442</v>
      </c>
    </row>
    <row r="13" spans="1:2" ht="12.75">
      <c r="A13">
        <v>13</v>
      </c>
      <c r="B13" t="s">
        <v>443</v>
      </c>
    </row>
    <row r="14" spans="1:2" ht="12.75">
      <c r="A14">
        <v>14</v>
      </c>
      <c r="B14" t="s">
        <v>31</v>
      </c>
    </row>
    <row r="15" spans="1:2" ht="12.75">
      <c r="A15">
        <v>15</v>
      </c>
      <c r="B15" t="s">
        <v>33</v>
      </c>
    </row>
    <row r="16" spans="1:2" ht="12.75">
      <c r="A16">
        <v>16</v>
      </c>
      <c r="B16" t="s">
        <v>35</v>
      </c>
    </row>
    <row r="17" spans="1:2" ht="12.75">
      <c r="A17">
        <v>17</v>
      </c>
      <c r="B17" t="s">
        <v>37</v>
      </c>
    </row>
    <row r="18" spans="1:2" ht="12.75">
      <c r="A18">
        <v>18</v>
      </c>
      <c r="B18" t="s">
        <v>39</v>
      </c>
    </row>
    <row r="19" spans="1:2" ht="12.75">
      <c r="A19">
        <v>19</v>
      </c>
      <c r="B19" t="s">
        <v>42</v>
      </c>
    </row>
    <row r="20" spans="1:2" ht="12.75">
      <c r="A20">
        <v>20</v>
      </c>
      <c r="B20" t="s">
        <v>44</v>
      </c>
    </row>
    <row r="21" spans="1:2" ht="12.75">
      <c r="A21"/>
      <c r="B21"/>
    </row>
    <row r="22" spans="1:2" ht="12.75">
      <c r="A22"/>
      <c r="B22"/>
    </row>
    <row r="23" spans="1:2" ht="12.75">
      <c r="A23"/>
      <c r="B23"/>
    </row>
    <row r="24" spans="1:2" ht="12.75">
      <c r="A24"/>
      <c r="B24"/>
    </row>
    <row r="25" spans="1:2" ht="12.75">
      <c r="A25"/>
      <c r="B25"/>
    </row>
    <row r="26" spans="1:2" ht="12.75">
      <c r="A26"/>
      <c r="B26"/>
    </row>
    <row r="27" spans="1:2" ht="12.75">
      <c r="A27"/>
      <c r="B27"/>
    </row>
    <row r="28" spans="1:2" ht="12.75">
      <c r="A28"/>
      <c r="B28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showZeros="0" zoomScale="106" zoomScaleNormal="106" workbookViewId="0" topLeftCell="A1">
      <selection activeCell="A8" sqref="A8"/>
    </sheetView>
  </sheetViews>
  <sheetFormatPr defaultColWidth="9.140625" defaultRowHeight="12.75"/>
  <cols>
    <col min="1" max="2" width="3.421875" style="30" customWidth="1"/>
    <col min="3" max="3" width="4.7109375" style="30" customWidth="1"/>
    <col min="4" max="4" width="12.7109375" style="30" customWidth="1"/>
    <col min="5" max="5" width="7.7109375" style="30" customWidth="1"/>
    <col min="6" max="6" width="8.7109375" style="30" customWidth="1"/>
    <col min="7" max="7" width="6.7109375" style="30" customWidth="1"/>
    <col min="8" max="8" width="7.28125" style="30" customWidth="1"/>
    <col min="9" max="9" width="10.7109375" style="30" customWidth="1"/>
    <col min="10" max="12" width="7.7109375" style="30" customWidth="1"/>
    <col min="13" max="13" width="1.8515625" style="30" customWidth="1"/>
    <col min="14" max="14" width="7.7109375" style="30" customWidth="1"/>
    <col min="15" max="15" width="3.00390625" style="30" customWidth="1"/>
    <col min="16" max="16384" width="9.140625" style="30" customWidth="1"/>
  </cols>
  <sheetData>
    <row r="1" spans="1:15" ht="13.5">
      <c r="A1" s="26"/>
      <c r="B1" s="27"/>
      <c r="C1" s="325" t="s">
        <v>467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15" ht="9.75" customHeight="1">
      <c r="A2" s="31" t="s">
        <v>562</v>
      </c>
      <c r="B2" s="32"/>
      <c r="C2" s="32"/>
      <c r="D2" s="33"/>
      <c r="E2" s="34"/>
      <c r="F2" s="32" t="s">
        <v>71</v>
      </c>
      <c r="G2" s="32"/>
      <c r="H2" s="33"/>
      <c r="I2" s="33"/>
      <c r="J2" s="33"/>
      <c r="K2" s="31" t="s">
        <v>72</v>
      </c>
      <c r="L2" s="35"/>
      <c r="M2" s="36"/>
      <c r="N2" s="35"/>
      <c r="O2" s="37"/>
    </row>
    <row r="3" spans="1:15" ht="12.75" customHeight="1">
      <c r="A3" s="38">
        <f>'A01'!E4</f>
        <v>0</v>
      </c>
      <c r="B3" s="39"/>
      <c r="C3" s="40"/>
      <c r="D3" s="41"/>
      <c r="E3" s="42"/>
      <c r="F3" s="43">
        <f>'A01'!E5</f>
        <v>0</v>
      </c>
      <c r="G3" s="43"/>
      <c r="H3" s="43"/>
      <c r="I3" s="43"/>
      <c r="J3" s="43"/>
      <c r="K3" s="44"/>
      <c r="L3" s="246">
        <f>'A01'!P5</f>
        <v>0</v>
      </c>
      <c r="M3" s="36" t="s">
        <v>7</v>
      </c>
      <c r="N3" s="246">
        <f>'A01'!R5</f>
        <v>0</v>
      </c>
      <c r="O3" s="45"/>
    </row>
    <row r="4" spans="1:15" ht="3.75" customHeight="1">
      <c r="A4" s="46"/>
      <c r="B4" s="47"/>
      <c r="C4" s="48"/>
      <c r="D4" s="47"/>
      <c r="E4" s="49"/>
      <c r="F4" s="48"/>
      <c r="G4" s="48"/>
      <c r="H4" s="47"/>
      <c r="I4" s="47"/>
      <c r="J4" s="47"/>
      <c r="K4" s="50"/>
      <c r="L4" s="51"/>
      <c r="M4" s="51"/>
      <c r="N4" s="51"/>
      <c r="O4" s="52"/>
    </row>
    <row r="5" spans="1:15" ht="7.5" customHeight="1">
      <c r="A5" s="38"/>
      <c r="B5" s="39"/>
      <c r="C5" s="39"/>
      <c r="D5" s="53"/>
      <c r="E5" s="53"/>
      <c r="F5" s="53"/>
      <c r="G5" s="53"/>
      <c r="H5" s="54"/>
      <c r="I5" s="53"/>
      <c r="J5" s="53"/>
      <c r="K5" s="53"/>
      <c r="L5" s="53"/>
      <c r="M5" s="53"/>
      <c r="N5" s="53"/>
      <c r="O5" s="55"/>
    </row>
    <row r="6" spans="1:15" ht="12" customHeight="1">
      <c r="A6" s="1232" t="s">
        <v>714</v>
      </c>
      <c r="B6" s="1205" t="s">
        <v>489</v>
      </c>
      <c r="C6" s="1205"/>
      <c r="D6" s="1205"/>
      <c r="E6" s="1205"/>
      <c r="F6" s="1205"/>
      <c r="G6" s="1205"/>
      <c r="H6" s="1205"/>
      <c r="I6" s="1205"/>
      <c r="J6" s="1205"/>
      <c r="K6" s="1205"/>
      <c r="L6" s="1205"/>
      <c r="M6" s="1205"/>
      <c r="N6" s="1205"/>
      <c r="O6" s="1207"/>
    </row>
    <row r="7" spans="1:15" ht="12" customHeight="1">
      <c r="A7" s="1206"/>
      <c r="B7" s="1205"/>
      <c r="C7" s="1205"/>
      <c r="D7" s="1205"/>
      <c r="E7" s="1205"/>
      <c r="F7" s="1205"/>
      <c r="G7" s="1205"/>
      <c r="H7" s="1205"/>
      <c r="I7" s="1205"/>
      <c r="J7" s="1205"/>
      <c r="K7" s="1205"/>
      <c r="L7" s="1205"/>
      <c r="M7" s="1205"/>
      <c r="N7" s="1205"/>
      <c r="O7" s="1207"/>
    </row>
    <row r="8" spans="1:15" ht="21.75" customHeight="1">
      <c r="A8" s="1206"/>
      <c r="B8" s="1205"/>
      <c r="C8" s="1205"/>
      <c r="D8" s="1205"/>
      <c r="E8" s="1205"/>
      <c r="F8" s="1205"/>
      <c r="G8" s="1205"/>
      <c r="H8" s="1205"/>
      <c r="I8" s="1205"/>
      <c r="J8" s="1205"/>
      <c r="K8" s="1205"/>
      <c r="L8" s="1205"/>
      <c r="M8" s="1205"/>
      <c r="N8" s="1205"/>
      <c r="O8" s="1207"/>
    </row>
    <row r="9" spans="1:15" ht="21.75" customHeight="1">
      <c r="A9" s="1206"/>
      <c r="B9" s="1205"/>
      <c r="C9" s="1205"/>
      <c r="D9" s="1205"/>
      <c r="E9" s="1205"/>
      <c r="F9" s="1205"/>
      <c r="G9" s="1205"/>
      <c r="H9" s="1205"/>
      <c r="I9" s="1205"/>
      <c r="J9" s="1205"/>
      <c r="K9" s="1205"/>
      <c r="L9" s="1205"/>
      <c r="M9" s="1205"/>
      <c r="N9" s="1205"/>
      <c r="O9" s="1207"/>
    </row>
    <row r="10" spans="1:15" ht="12" customHeight="1">
      <c r="A10" s="1206"/>
      <c r="B10" s="1205"/>
      <c r="C10" s="1205"/>
      <c r="D10" s="1205"/>
      <c r="E10" s="1205"/>
      <c r="F10" s="1205"/>
      <c r="G10" s="1205"/>
      <c r="H10" s="1205"/>
      <c r="I10" s="1205"/>
      <c r="J10" s="1205"/>
      <c r="K10" s="1205"/>
      <c r="L10" s="1205"/>
      <c r="M10" s="1205"/>
      <c r="N10" s="1205"/>
      <c r="O10" s="1207"/>
    </row>
    <row r="11" spans="1:15" ht="12" customHeight="1">
      <c r="A11" s="1206"/>
      <c r="B11" s="1205"/>
      <c r="C11" s="1205"/>
      <c r="D11" s="1205"/>
      <c r="E11" s="1205"/>
      <c r="F11" s="1205"/>
      <c r="G11" s="1205"/>
      <c r="H11" s="1205"/>
      <c r="I11" s="1205"/>
      <c r="J11" s="1205"/>
      <c r="K11" s="1205"/>
      <c r="L11" s="1205"/>
      <c r="M11" s="1205"/>
      <c r="N11" s="1205"/>
      <c r="O11" s="1207"/>
    </row>
    <row r="12" spans="1:15" ht="12" customHeight="1">
      <c r="A12" s="1206"/>
      <c r="B12" s="1205"/>
      <c r="C12" s="1205"/>
      <c r="D12" s="1205"/>
      <c r="E12" s="1205"/>
      <c r="F12" s="1205"/>
      <c r="G12" s="1205"/>
      <c r="H12" s="1205"/>
      <c r="I12" s="1205"/>
      <c r="J12" s="1205"/>
      <c r="K12" s="1205"/>
      <c r="L12" s="1205"/>
      <c r="M12" s="1205"/>
      <c r="N12" s="1205"/>
      <c r="O12" s="1207"/>
    </row>
    <row r="13" spans="1:15" ht="12" customHeight="1">
      <c r="A13" s="1206"/>
      <c r="B13" s="1205"/>
      <c r="C13" s="1205"/>
      <c r="D13" s="1205"/>
      <c r="E13" s="1205"/>
      <c r="F13" s="1205"/>
      <c r="G13" s="1205"/>
      <c r="H13" s="1205"/>
      <c r="I13" s="1205"/>
      <c r="J13" s="1205"/>
      <c r="K13" s="1205"/>
      <c r="L13" s="1205"/>
      <c r="M13" s="1205"/>
      <c r="N13" s="1205"/>
      <c r="O13" s="1207"/>
    </row>
    <row r="14" spans="1:15" ht="12" customHeight="1">
      <c r="A14" s="1206"/>
      <c r="B14" s="1205"/>
      <c r="C14" s="1205"/>
      <c r="D14" s="1205"/>
      <c r="E14" s="1205"/>
      <c r="F14" s="1205"/>
      <c r="G14" s="1205"/>
      <c r="H14" s="1205"/>
      <c r="I14" s="1205"/>
      <c r="J14" s="1205"/>
      <c r="K14" s="1205"/>
      <c r="L14" s="1205"/>
      <c r="M14" s="1205"/>
      <c r="N14" s="1205"/>
      <c r="O14" s="1207"/>
    </row>
    <row r="15" spans="1:15" ht="12" customHeight="1">
      <c r="A15" s="1232">
        <f>A6+1</f>
        <v>17</v>
      </c>
      <c r="B15" s="1205" t="s">
        <v>492</v>
      </c>
      <c r="C15" s="1205"/>
      <c r="D15" s="1205"/>
      <c r="E15" s="1205"/>
      <c r="F15" s="1205"/>
      <c r="G15" s="1205"/>
      <c r="H15" s="1205"/>
      <c r="I15" s="1205"/>
      <c r="J15" s="1205"/>
      <c r="K15" s="1205"/>
      <c r="L15" s="1205"/>
      <c r="M15" s="1205"/>
      <c r="N15" s="1205"/>
      <c r="O15" s="1207"/>
    </row>
    <row r="16" spans="1:15" ht="12" customHeight="1">
      <c r="A16" s="1206"/>
      <c r="B16" s="1205"/>
      <c r="C16" s="1205"/>
      <c r="D16" s="1205"/>
      <c r="E16" s="1205"/>
      <c r="F16" s="1205"/>
      <c r="G16" s="1205"/>
      <c r="H16" s="1205"/>
      <c r="I16" s="1205"/>
      <c r="J16" s="1205"/>
      <c r="K16" s="1205"/>
      <c r="L16" s="1205"/>
      <c r="M16" s="1205"/>
      <c r="N16" s="1205"/>
      <c r="O16" s="1207"/>
    </row>
    <row r="17" spans="1:15" ht="21.75" customHeight="1">
      <c r="A17" s="1206"/>
      <c r="B17" s="1205"/>
      <c r="C17" s="1205"/>
      <c r="D17" s="1205"/>
      <c r="E17" s="1205"/>
      <c r="F17" s="1205"/>
      <c r="G17" s="1205"/>
      <c r="H17" s="1205"/>
      <c r="I17" s="1205"/>
      <c r="J17" s="1205"/>
      <c r="K17" s="1205"/>
      <c r="L17" s="1205"/>
      <c r="M17" s="1205"/>
      <c r="N17" s="1205"/>
      <c r="O17" s="1207"/>
    </row>
    <row r="18" spans="1:15" ht="21.75" customHeight="1">
      <c r="A18" s="1206"/>
      <c r="B18" s="1205"/>
      <c r="C18" s="1205"/>
      <c r="D18" s="1205"/>
      <c r="E18" s="1205"/>
      <c r="F18" s="1205"/>
      <c r="G18" s="1205"/>
      <c r="H18" s="1205"/>
      <c r="I18" s="1205"/>
      <c r="J18" s="1205"/>
      <c r="K18" s="1205"/>
      <c r="L18" s="1205"/>
      <c r="M18" s="1205"/>
      <c r="N18" s="1205"/>
      <c r="O18" s="1207"/>
    </row>
    <row r="19" spans="1:15" ht="12" customHeight="1">
      <c r="A19" s="1206"/>
      <c r="B19" s="1205"/>
      <c r="C19" s="1205"/>
      <c r="D19" s="1205"/>
      <c r="E19" s="1205"/>
      <c r="F19" s="1205"/>
      <c r="G19" s="1205"/>
      <c r="H19" s="1205"/>
      <c r="I19" s="1205"/>
      <c r="J19" s="1205"/>
      <c r="K19" s="1205"/>
      <c r="L19" s="1205"/>
      <c r="M19" s="1205"/>
      <c r="N19" s="1205"/>
      <c r="O19" s="1207"/>
    </row>
    <row r="20" spans="1:15" ht="12" customHeight="1">
      <c r="A20" s="1206"/>
      <c r="B20" s="1205"/>
      <c r="C20" s="1205"/>
      <c r="D20" s="1205"/>
      <c r="E20" s="1205"/>
      <c r="F20" s="1205"/>
      <c r="G20" s="1205"/>
      <c r="H20" s="1205"/>
      <c r="I20" s="1205"/>
      <c r="J20" s="1205"/>
      <c r="K20" s="1205"/>
      <c r="L20" s="1205"/>
      <c r="M20" s="1205"/>
      <c r="N20" s="1205"/>
      <c r="O20" s="1207"/>
    </row>
    <row r="21" spans="1:15" ht="12" customHeight="1">
      <c r="A21" s="1206"/>
      <c r="B21" s="1205"/>
      <c r="C21" s="1205"/>
      <c r="D21" s="1205"/>
      <c r="E21" s="1205"/>
      <c r="F21" s="1205"/>
      <c r="G21" s="1205"/>
      <c r="H21" s="1205"/>
      <c r="I21" s="1205"/>
      <c r="J21" s="1205"/>
      <c r="K21" s="1205"/>
      <c r="L21" s="1205"/>
      <c r="M21" s="1205"/>
      <c r="N21" s="1205"/>
      <c r="O21" s="1207"/>
    </row>
    <row r="22" spans="1:15" ht="12" customHeight="1">
      <c r="A22" s="1206"/>
      <c r="B22" s="1205"/>
      <c r="C22" s="1205"/>
      <c r="D22" s="1205"/>
      <c r="E22" s="1205"/>
      <c r="F22" s="1205"/>
      <c r="G22" s="1205"/>
      <c r="H22" s="1205"/>
      <c r="I22" s="1205"/>
      <c r="J22" s="1205"/>
      <c r="K22" s="1205"/>
      <c r="L22" s="1205"/>
      <c r="M22" s="1205"/>
      <c r="N22" s="1205"/>
      <c r="O22" s="1207"/>
    </row>
    <row r="23" spans="1:15" ht="12" customHeight="1">
      <c r="A23" s="1206"/>
      <c r="B23" s="1205"/>
      <c r="C23" s="1205"/>
      <c r="D23" s="1205"/>
      <c r="E23" s="1205"/>
      <c r="F23" s="1205"/>
      <c r="G23" s="1205"/>
      <c r="H23" s="1205"/>
      <c r="I23" s="1205"/>
      <c r="J23" s="1205"/>
      <c r="K23" s="1205"/>
      <c r="L23" s="1205"/>
      <c r="M23" s="1205"/>
      <c r="N23" s="1205"/>
      <c r="O23" s="1207"/>
    </row>
    <row r="24" spans="1:15" ht="12" customHeight="1">
      <c r="A24" s="1232">
        <f>A15+1</f>
        <v>18</v>
      </c>
      <c r="B24" s="1205" t="s">
        <v>490</v>
      </c>
      <c r="C24" s="1205"/>
      <c r="D24" s="1205"/>
      <c r="E24" s="1205"/>
      <c r="F24" s="1205"/>
      <c r="G24" s="1205"/>
      <c r="H24" s="1205"/>
      <c r="I24" s="1205"/>
      <c r="J24" s="1205"/>
      <c r="K24" s="1205"/>
      <c r="L24" s="1205"/>
      <c r="M24" s="1205"/>
      <c r="N24" s="1205"/>
      <c r="O24" s="1207"/>
    </row>
    <row r="25" spans="1:15" ht="12" customHeight="1">
      <c r="A25" s="1206"/>
      <c r="B25" s="1205"/>
      <c r="C25" s="1205"/>
      <c r="D25" s="1205"/>
      <c r="E25" s="1205"/>
      <c r="F25" s="1205"/>
      <c r="G25" s="1205"/>
      <c r="H25" s="1205"/>
      <c r="I25" s="1205"/>
      <c r="J25" s="1205"/>
      <c r="K25" s="1205"/>
      <c r="L25" s="1205"/>
      <c r="M25" s="1205"/>
      <c r="N25" s="1205"/>
      <c r="O25" s="1207"/>
    </row>
    <row r="26" spans="1:15" ht="21.75" customHeight="1">
      <c r="A26" s="1206"/>
      <c r="B26" s="1205"/>
      <c r="C26" s="1205"/>
      <c r="D26" s="1205"/>
      <c r="E26" s="1205"/>
      <c r="F26" s="1205"/>
      <c r="G26" s="1205"/>
      <c r="H26" s="1205"/>
      <c r="I26" s="1205"/>
      <c r="J26" s="1205"/>
      <c r="K26" s="1205"/>
      <c r="L26" s="1205"/>
      <c r="M26" s="1205"/>
      <c r="N26" s="1205"/>
      <c r="O26" s="1207"/>
    </row>
    <row r="27" spans="1:15" ht="21.75" customHeight="1">
      <c r="A27" s="1206"/>
      <c r="B27" s="1205"/>
      <c r="C27" s="1205"/>
      <c r="D27" s="1205"/>
      <c r="E27" s="1205"/>
      <c r="F27" s="1205"/>
      <c r="G27" s="1205"/>
      <c r="H27" s="1205"/>
      <c r="I27" s="1205"/>
      <c r="J27" s="1205"/>
      <c r="K27" s="1205"/>
      <c r="L27" s="1205"/>
      <c r="M27" s="1205"/>
      <c r="N27" s="1205"/>
      <c r="O27" s="1207"/>
    </row>
    <row r="28" spans="1:15" ht="12" customHeight="1">
      <c r="A28" s="1206"/>
      <c r="B28" s="1205"/>
      <c r="C28" s="1205"/>
      <c r="D28" s="1205"/>
      <c r="E28" s="1205"/>
      <c r="F28" s="1205"/>
      <c r="G28" s="1205"/>
      <c r="H28" s="1205"/>
      <c r="I28" s="1205"/>
      <c r="J28" s="1205"/>
      <c r="K28" s="1205"/>
      <c r="L28" s="1205"/>
      <c r="M28" s="1205"/>
      <c r="N28" s="1205"/>
      <c r="O28" s="1207"/>
    </row>
    <row r="29" spans="1:15" ht="12" customHeight="1">
      <c r="A29" s="1206"/>
      <c r="B29" s="1205"/>
      <c r="C29" s="1205"/>
      <c r="D29" s="1205"/>
      <c r="E29" s="1205"/>
      <c r="F29" s="1205"/>
      <c r="G29" s="1205"/>
      <c r="H29" s="1205"/>
      <c r="I29" s="1205"/>
      <c r="J29" s="1205"/>
      <c r="K29" s="1205"/>
      <c r="L29" s="1205"/>
      <c r="M29" s="1205"/>
      <c r="N29" s="1205"/>
      <c r="O29" s="1207"/>
    </row>
    <row r="30" spans="1:15" ht="12" customHeight="1">
      <c r="A30" s="1206"/>
      <c r="B30" s="1205"/>
      <c r="C30" s="1205"/>
      <c r="D30" s="1205"/>
      <c r="E30" s="1205"/>
      <c r="F30" s="1205"/>
      <c r="G30" s="1205"/>
      <c r="H30" s="1205"/>
      <c r="I30" s="1205"/>
      <c r="J30" s="1205"/>
      <c r="K30" s="1205"/>
      <c r="L30" s="1205"/>
      <c r="M30" s="1205"/>
      <c r="N30" s="1205"/>
      <c r="O30" s="1207"/>
    </row>
    <row r="31" spans="1:15" ht="12" customHeight="1">
      <c r="A31" s="1206"/>
      <c r="B31" s="1205"/>
      <c r="C31" s="1205"/>
      <c r="D31" s="1205"/>
      <c r="E31" s="1205"/>
      <c r="F31" s="1205"/>
      <c r="G31" s="1205"/>
      <c r="H31" s="1205"/>
      <c r="I31" s="1205"/>
      <c r="J31" s="1205"/>
      <c r="K31" s="1205"/>
      <c r="L31" s="1205"/>
      <c r="M31" s="1205"/>
      <c r="N31" s="1205"/>
      <c r="O31" s="1207"/>
    </row>
    <row r="32" spans="1:15" ht="12" customHeight="1">
      <c r="A32" s="1206"/>
      <c r="B32" s="1205"/>
      <c r="C32" s="1205"/>
      <c r="D32" s="1205"/>
      <c r="E32" s="1205"/>
      <c r="F32" s="1205"/>
      <c r="G32" s="1205"/>
      <c r="H32" s="1205"/>
      <c r="I32" s="1205"/>
      <c r="J32" s="1205"/>
      <c r="K32" s="1205"/>
      <c r="L32" s="1205"/>
      <c r="M32" s="1205"/>
      <c r="N32" s="1205"/>
      <c r="O32" s="1207"/>
    </row>
    <row r="33" spans="1:15" ht="12" customHeight="1">
      <c r="A33" s="1232">
        <f>A24+1</f>
        <v>19</v>
      </c>
      <c r="B33" s="1205" t="s">
        <v>491</v>
      </c>
      <c r="C33" s="1205"/>
      <c r="D33" s="1205"/>
      <c r="E33" s="1205"/>
      <c r="F33" s="1205"/>
      <c r="G33" s="1205"/>
      <c r="H33" s="1205"/>
      <c r="I33" s="1205"/>
      <c r="J33" s="1205"/>
      <c r="K33" s="1205"/>
      <c r="L33" s="1205"/>
      <c r="M33" s="1205"/>
      <c r="N33" s="1205"/>
      <c r="O33" s="1207"/>
    </row>
    <row r="34" spans="1:15" ht="12" customHeight="1">
      <c r="A34" s="1206"/>
      <c r="B34" s="1205"/>
      <c r="C34" s="1205"/>
      <c r="D34" s="1205"/>
      <c r="E34" s="1205"/>
      <c r="F34" s="1205"/>
      <c r="G34" s="1205"/>
      <c r="H34" s="1205"/>
      <c r="I34" s="1205"/>
      <c r="J34" s="1205"/>
      <c r="K34" s="1205"/>
      <c r="L34" s="1205"/>
      <c r="M34" s="1205"/>
      <c r="N34" s="1205"/>
      <c r="O34" s="1207"/>
    </row>
    <row r="35" spans="1:15" ht="21.75" customHeight="1">
      <c r="A35" s="1206"/>
      <c r="B35" s="1205"/>
      <c r="C35" s="1205"/>
      <c r="D35" s="1205"/>
      <c r="E35" s="1205"/>
      <c r="F35" s="1205"/>
      <c r="G35" s="1205"/>
      <c r="H35" s="1205"/>
      <c r="I35" s="1205"/>
      <c r="J35" s="1205"/>
      <c r="K35" s="1205"/>
      <c r="L35" s="1205"/>
      <c r="M35" s="1205"/>
      <c r="N35" s="1205"/>
      <c r="O35" s="1207"/>
    </row>
    <row r="36" spans="1:15" ht="21.75" customHeight="1">
      <c r="A36" s="1206"/>
      <c r="B36" s="1205"/>
      <c r="C36" s="1205"/>
      <c r="D36" s="1205"/>
      <c r="E36" s="1205"/>
      <c r="F36" s="1205"/>
      <c r="G36" s="1205"/>
      <c r="H36" s="1205"/>
      <c r="I36" s="1205"/>
      <c r="J36" s="1205"/>
      <c r="K36" s="1205"/>
      <c r="L36" s="1205"/>
      <c r="M36" s="1205"/>
      <c r="N36" s="1205"/>
      <c r="O36" s="1207"/>
    </row>
    <row r="37" spans="1:15" ht="12" customHeight="1">
      <c r="A37" s="1206"/>
      <c r="B37" s="1205"/>
      <c r="C37" s="1205"/>
      <c r="D37" s="1205"/>
      <c r="E37" s="1205"/>
      <c r="F37" s="1205"/>
      <c r="G37" s="1205"/>
      <c r="H37" s="1205"/>
      <c r="I37" s="1205"/>
      <c r="J37" s="1205"/>
      <c r="K37" s="1205"/>
      <c r="L37" s="1205"/>
      <c r="M37" s="1205"/>
      <c r="N37" s="1205"/>
      <c r="O37" s="1207"/>
    </row>
    <row r="38" spans="1:15" ht="12" customHeight="1">
      <c r="A38" s="1340"/>
      <c r="B38" s="1399"/>
      <c r="C38" s="1399"/>
      <c r="D38" s="1399"/>
      <c r="E38" s="1399"/>
      <c r="F38" s="1399"/>
      <c r="G38" s="1399"/>
      <c r="H38" s="1399"/>
      <c r="I38" s="1399"/>
      <c r="J38" s="1400"/>
      <c r="K38" s="1401"/>
      <c r="L38" s="1400"/>
      <c r="M38" s="1399"/>
      <c r="N38" s="1231"/>
      <c r="O38" s="1207"/>
    </row>
    <row r="39" spans="1:15" ht="12" customHeight="1">
      <c r="A39" s="1206"/>
      <c r="B39" s="1399"/>
      <c r="C39" s="1399"/>
      <c r="D39" s="1399"/>
      <c r="E39" s="1399"/>
      <c r="F39" s="1399"/>
      <c r="G39" s="1399"/>
      <c r="H39" s="1399"/>
      <c r="I39" s="1399"/>
      <c r="J39" s="1399"/>
      <c r="K39" s="1399"/>
      <c r="L39" s="1399"/>
      <c r="M39" s="1399"/>
      <c r="N39" s="1205"/>
      <c r="O39" s="1207"/>
    </row>
    <row r="40" spans="1:15" ht="12" customHeight="1">
      <c r="A40" s="1340"/>
      <c r="B40" s="1205"/>
      <c r="C40" s="1205"/>
      <c r="D40" s="1205"/>
      <c r="E40" s="1205"/>
      <c r="F40" s="1205"/>
      <c r="G40" s="1205"/>
      <c r="H40" s="1205"/>
      <c r="I40" s="1205"/>
      <c r="J40" s="1341"/>
      <c r="K40" s="1398"/>
      <c r="L40" s="1341"/>
      <c r="M40" s="1341"/>
      <c r="N40" s="1398"/>
      <c r="O40" s="1207"/>
    </row>
    <row r="41" spans="1:15" ht="12" customHeight="1">
      <c r="A41" s="1206"/>
      <c r="B41" s="1205"/>
      <c r="C41" s="1205"/>
      <c r="D41" s="1205"/>
      <c r="E41" s="1205"/>
      <c r="F41" s="1205"/>
      <c r="G41" s="1205"/>
      <c r="H41" s="1205"/>
      <c r="I41" s="1205"/>
      <c r="J41" s="1205"/>
      <c r="K41" s="1205"/>
      <c r="L41" s="1205"/>
      <c r="M41" s="1205"/>
      <c r="N41" s="1205"/>
      <c r="O41" s="1207"/>
    </row>
    <row r="42" spans="1:15" ht="12" customHeight="1">
      <c r="A42" s="1340">
        <f>A33+1</f>
        <v>20</v>
      </c>
      <c r="B42" s="1205" t="s">
        <v>522</v>
      </c>
      <c r="C42" s="1205"/>
      <c r="D42" s="1205"/>
      <c r="E42" s="1205"/>
      <c r="F42" s="1205"/>
      <c r="G42" s="1205"/>
      <c r="H42" s="1205"/>
      <c r="I42" s="1205"/>
      <c r="J42" s="305" t="s">
        <v>107</v>
      </c>
      <c r="K42" s="241"/>
      <c r="M42" s="305" t="s">
        <v>108</v>
      </c>
      <c r="N42" s="241"/>
      <c r="O42" s="1207"/>
    </row>
    <row r="43" spans="1:15" ht="12" customHeight="1">
      <c r="A43" s="1206"/>
      <c r="B43" s="1205" t="s">
        <v>716</v>
      </c>
      <c r="C43" s="1205"/>
      <c r="D43" s="1205"/>
      <c r="E43" s="1205"/>
      <c r="F43" s="1205"/>
      <c r="G43" s="1205"/>
      <c r="H43" s="1205"/>
      <c r="I43" s="1205"/>
      <c r="J43" s="1205"/>
      <c r="K43" s="1205"/>
      <c r="L43" s="1205"/>
      <c r="M43" s="1205"/>
      <c r="N43" s="1205"/>
      <c r="O43" s="1207"/>
    </row>
    <row r="44" spans="1:15" ht="12" customHeight="1">
      <c r="A44" s="1206"/>
      <c r="B44" s="1205"/>
      <c r="C44" s="1205"/>
      <c r="D44" s="1205"/>
      <c r="E44" s="1205"/>
      <c r="F44" s="1205"/>
      <c r="G44" s="1205"/>
      <c r="H44" s="1205"/>
      <c r="I44" s="1205"/>
      <c r="J44" s="1205"/>
      <c r="K44" s="1205"/>
      <c r="L44" s="1205"/>
      <c r="M44" s="1205"/>
      <c r="N44" s="1205"/>
      <c r="O44" s="1207"/>
    </row>
    <row r="45" spans="1:15" ht="12" customHeight="1">
      <c r="A45" s="1232">
        <f>A42+1</f>
        <v>21</v>
      </c>
      <c r="B45" s="1205" t="s">
        <v>524</v>
      </c>
      <c r="C45" s="1205"/>
      <c r="D45" s="1205"/>
      <c r="E45" s="1205"/>
      <c r="F45" s="1205"/>
      <c r="G45" s="1205"/>
      <c r="H45" s="1205"/>
      <c r="I45" s="1205"/>
      <c r="J45" s="305" t="s">
        <v>107</v>
      </c>
      <c r="K45" s="241"/>
      <c r="M45" s="305" t="s">
        <v>108</v>
      </c>
      <c r="N45" s="241"/>
      <c r="O45" s="1207"/>
    </row>
    <row r="46" spans="1:15" ht="12" customHeight="1">
      <c r="A46" s="1206"/>
      <c r="B46" s="1205"/>
      <c r="C46" s="1205"/>
      <c r="D46" s="1205"/>
      <c r="E46" s="1205"/>
      <c r="F46" s="1205"/>
      <c r="G46" s="1205"/>
      <c r="H46" s="1205"/>
      <c r="I46" s="1205"/>
      <c r="J46" s="1205"/>
      <c r="K46" s="1205"/>
      <c r="L46" s="1205"/>
      <c r="M46" s="1205"/>
      <c r="N46" s="1205"/>
      <c r="O46" s="1207"/>
    </row>
    <row r="47" spans="1:15" ht="12" customHeight="1">
      <c r="A47" s="1232">
        <f>A45+1</f>
        <v>22</v>
      </c>
      <c r="B47" s="1205" t="s">
        <v>523</v>
      </c>
      <c r="C47" s="1205"/>
      <c r="D47" s="1205"/>
      <c r="E47" s="1205"/>
      <c r="F47" s="1205"/>
      <c r="G47" s="1205"/>
      <c r="H47" s="1205"/>
      <c r="J47" s="305" t="s">
        <v>107</v>
      </c>
      <c r="K47" s="241"/>
      <c r="M47" s="305" t="s">
        <v>108</v>
      </c>
      <c r="N47" s="241"/>
      <c r="O47" s="1207"/>
    </row>
    <row r="48" spans="1:15" ht="12" customHeight="1">
      <c r="A48" s="1206"/>
      <c r="B48" s="1205" t="s">
        <v>715</v>
      </c>
      <c r="C48" s="1205"/>
      <c r="D48" s="1205"/>
      <c r="E48" s="1205"/>
      <c r="F48" s="1205"/>
      <c r="G48" s="1205"/>
      <c r="H48" s="1205"/>
      <c r="I48" s="1205"/>
      <c r="J48" s="1205"/>
      <c r="K48" s="1205"/>
      <c r="L48" s="1205"/>
      <c r="M48" s="1205"/>
      <c r="N48" s="1205"/>
      <c r="O48" s="1207"/>
    </row>
    <row r="49" spans="1:15" ht="12" customHeight="1">
      <c r="A49" s="1206"/>
      <c r="B49" s="1205"/>
      <c r="C49" s="1205"/>
      <c r="D49" s="1205"/>
      <c r="E49" s="1205"/>
      <c r="F49" s="1205"/>
      <c r="G49" s="1205"/>
      <c r="H49" s="1205"/>
      <c r="I49" s="1205"/>
      <c r="J49" s="1205"/>
      <c r="K49" s="1205"/>
      <c r="L49" s="1205"/>
      <c r="M49" s="1205"/>
      <c r="N49" s="1205"/>
      <c r="O49" s="1207"/>
    </row>
    <row r="50" spans="1:15" ht="12" customHeight="1">
      <c r="A50" s="1232">
        <f>A47+1</f>
        <v>23</v>
      </c>
      <c r="B50" s="1205" t="s">
        <v>525</v>
      </c>
      <c r="C50" s="1205"/>
      <c r="D50" s="1205"/>
      <c r="E50" s="1205"/>
      <c r="F50" s="1205"/>
      <c r="G50" s="1205"/>
      <c r="H50" s="1205"/>
      <c r="J50" s="305" t="s">
        <v>107</v>
      </c>
      <c r="K50" s="241"/>
      <c r="M50" s="305" t="s">
        <v>108</v>
      </c>
      <c r="N50" s="241"/>
      <c r="O50" s="1207"/>
    </row>
    <row r="51" spans="1:15" ht="12" customHeight="1">
      <c r="A51" s="1206"/>
      <c r="B51" s="1205" t="s">
        <v>526</v>
      </c>
      <c r="C51" s="1205"/>
      <c r="D51" s="1205"/>
      <c r="E51" s="1205"/>
      <c r="F51" s="1205"/>
      <c r="G51" s="1205"/>
      <c r="H51" s="1205"/>
      <c r="I51" s="1205"/>
      <c r="J51" s="1205"/>
      <c r="K51" s="1205"/>
      <c r="L51" s="1205"/>
      <c r="M51" s="1205"/>
      <c r="N51" s="1205"/>
      <c r="O51" s="1207"/>
    </row>
    <row r="52" spans="1:15" ht="12" customHeight="1">
      <c r="A52" s="1206"/>
      <c r="B52" s="1205"/>
      <c r="C52" s="1205"/>
      <c r="D52" s="1205"/>
      <c r="E52" s="1205"/>
      <c r="F52" s="1205"/>
      <c r="G52" s="1205"/>
      <c r="H52" s="1205"/>
      <c r="I52" s="1205"/>
      <c r="J52" s="1205"/>
      <c r="K52" s="1205"/>
      <c r="L52" s="1205"/>
      <c r="M52" s="1205"/>
      <c r="N52" s="1205"/>
      <c r="O52" s="1207"/>
    </row>
    <row r="53" spans="1:15" ht="12" customHeight="1">
      <c r="A53" s="1232">
        <f>A50+1</f>
        <v>24</v>
      </c>
      <c r="B53" s="1205" t="s">
        <v>527</v>
      </c>
      <c r="C53" s="1205"/>
      <c r="D53" s="1205"/>
      <c r="E53" s="1205"/>
      <c r="F53" s="1205"/>
      <c r="G53" s="1205"/>
      <c r="H53" s="1205"/>
      <c r="I53" s="1205"/>
      <c r="J53" s="305" t="s">
        <v>107</v>
      </c>
      <c r="K53" s="241"/>
      <c r="M53" s="305" t="s">
        <v>108</v>
      </c>
      <c r="N53" s="241"/>
      <c r="O53" s="1207"/>
    </row>
    <row r="54" spans="1:15" ht="12" customHeight="1">
      <c r="A54" s="1206"/>
      <c r="B54" s="1205" t="s">
        <v>528</v>
      </c>
      <c r="C54" s="1205"/>
      <c r="D54" s="1205"/>
      <c r="E54" s="1205"/>
      <c r="F54" s="1205"/>
      <c r="G54" s="1205"/>
      <c r="H54" s="1205"/>
      <c r="I54" s="1205"/>
      <c r="J54" s="1205"/>
      <c r="K54" s="1205"/>
      <c r="L54" s="1205"/>
      <c r="M54" s="1205"/>
      <c r="N54" s="1205"/>
      <c r="O54" s="1207"/>
    </row>
    <row r="55" spans="1:15" s="90" customFormat="1" ht="5.25" customHeight="1">
      <c r="A55" s="1189"/>
      <c r="B55" s="1190"/>
      <c r="C55" s="1190"/>
      <c r="D55" s="1190"/>
      <c r="E55" s="1190"/>
      <c r="F55" s="1190"/>
      <c r="G55" s="1190"/>
      <c r="H55" s="1190"/>
      <c r="I55" s="1190"/>
      <c r="J55" s="1190"/>
      <c r="K55" s="1190"/>
      <c r="L55" s="1190"/>
      <c r="M55" s="1190"/>
      <c r="N55" s="1190"/>
      <c r="O55" s="1191"/>
    </row>
    <row r="56" spans="1:15" ht="15.75" customHeight="1">
      <c r="A56" s="6" t="str">
        <f>Rev_Date</f>
        <v>REVISED JULY 1, 2010</v>
      </c>
      <c r="B56" s="58"/>
      <c r="C56" s="58"/>
      <c r="D56" s="59"/>
      <c r="E56" s="59"/>
      <c r="F56" s="25" t="str">
        <f>Exp_Date</f>
        <v>FORM EXPIRES 6-30-12</v>
      </c>
      <c r="G56" s="60"/>
      <c r="H56" s="60"/>
      <c r="I56" s="60"/>
      <c r="J56" s="60"/>
      <c r="K56" s="60"/>
      <c r="L56" s="59"/>
      <c r="M56" s="59"/>
      <c r="N56" s="59"/>
      <c r="O56" s="61" t="s">
        <v>119</v>
      </c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showGridLines="0" showZeros="0" zoomScale="110" zoomScaleNormal="110" workbookViewId="0" topLeftCell="A1">
      <selection activeCell="E8" sqref="E8"/>
    </sheetView>
  </sheetViews>
  <sheetFormatPr defaultColWidth="9.140625" defaultRowHeight="12.75"/>
  <cols>
    <col min="1" max="1" width="2.28125" style="10" customWidth="1"/>
    <col min="2" max="2" width="0.9921875" style="10" customWidth="1"/>
    <col min="3" max="3" width="28.7109375" style="10" customWidth="1"/>
    <col min="4" max="4" width="17.421875" style="10" customWidth="1"/>
    <col min="5" max="5" width="15.7109375" style="10" customWidth="1"/>
    <col min="6" max="6" width="8.7109375" style="10" customWidth="1"/>
    <col min="7" max="7" width="8.421875" style="10" customWidth="1"/>
    <col min="8" max="8" width="6.7109375" style="10" customWidth="1"/>
    <col min="9" max="9" width="1.7109375" style="10" customWidth="1"/>
    <col min="10" max="10" width="6.7109375" style="10" customWidth="1"/>
    <col min="11" max="11" width="1.7109375" style="10" customWidth="1"/>
    <col min="12" max="16384" width="9.140625" style="10" customWidth="1"/>
  </cols>
  <sheetData>
    <row r="1" spans="1:11" ht="13.5">
      <c r="A1" s="326" t="s">
        <v>120</v>
      </c>
      <c r="B1" s="62"/>
      <c r="C1" s="63"/>
      <c r="D1" s="62"/>
      <c r="E1" s="62"/>
      <c r="F1" s="62"/>
      <c r="G1" s="62"/>
      <c r="H1" s="62"/>
      <c r="I1" s="62"/>
      <c r="J1" s="62"/>
      <c r="K1" s="64"/>
    </row>
    <row r="2" spans="1:11" ht="9.75" customHeight="1">
      <c r="A2" s="327" t="s">
        <v>562</v>
      </c>
      <c r="B2" s="164"/>
      <c r="C2" s="328"/>
      <c r="D2" s="327" t="s">
        <v>71</v>
      </c>
      <c r="E2" s="164"/>
      <c r="F2" s="164"/>
      <c r="G2" s="327" t="s">
        <v>72</v>
      </c>
      <c r="H2" s="328"/>
      <c r="I2" s="328"/>
      <c r="J2" s="319"/>
      <c r="K2" s="329"/>
    </row>
    <row r="3" spans="1:11" ht="13.5" customHeight="1">
      <c r="A3" s="68">
        <f>'A01'!$E$4</f>
        <v>0</v>
      </c>
      <c r="B3" s="69"/>
      <c r="C3" s="70"/>
      <c r="D3" s="68">
        <f>'A01'!$E$5</f>
        <v>0</v>
      </c>
      <c r="E3" s="69"/>
      <c r="F3" s="69"/>
      <c r="G3" s="65"/>
      <c r="H3" s="71">
        <f>'A01'!$P$5</f>
        <v>0</v>
      </c>
      <c r="I3" s="72" t="s">
        <v>7</v>
      </c>
      <c r="J3" s="73">
        <f>'A01'!$R$5</f>
        <v>0</v>
      </c>
      <c r="K3" s="67"/>
    </row>
    <row r="4" spans="1:11" ht="3" customHeight="1">
      <c r="A4" s="74"/>
      <c r="B4" s="75"/>
      <c r="C4" s="75"/>
      <c r="D4" s="74"/>
      <c r="E4" s="75"/>
      <c r="F4" s="75"/>
      <c r="G4" s="74"/>
      <c r="H4" s="75"/>
      <c r="I4" s="75"/>
      <c r="J4" s="75"/>
      <c r="K4" s="76"/>
    </row>
    <row r="5" spans="1:11" ht="13.5" customHeight="1">
      <c r="A5" s="330" t="s">
        <v>121</v>
      </c>
      <c r="B5" s="331"/>
      <c r="C5" s="331"/>
      <c r="D5" s="331"/>
      <c r="E5" s="332" t="s">
        <v>122</v>
      </c>
      <c r="F5" s="333" t="s">
        <v>123</v>
      </c>
      <c r="G5" s="314"/>
      <c r="H5" s="333" t="s">
        <v>124</v>
      </c>
      <c r="I5" s="314"/>
      <c r="J5" s="314"/>
      <c r="K5" s="334"/>
    </row>
    <row r="6" spans="1:11" ht="12.75" customHeight="1">
      <c r="A6" s="335" t="s">
        <v>125</v>
      </c>
      <c r="B6" s="164"/>
      <c r="C6" s="164" t="s">
        <v>126</v>
      </c>
      <c r="D6" s="164"/>
      <c r="E6" s="335"/>
      <c r="F6" s="336"/>
      <c r="G6" s="310"/>
      <c r="H6" s="336"/>
      <c r="I6" s="310"/>
      <c r="J6" s="310"/>
      <c r="K6" s="337"/>
    </row>
    <row r="7" spans="1:11" ht="10.5" customHeight="1">
      <c r="A7" s="335"/>
      <c r="B7" s="164"/>
      <c r="C7" s="164" t="s">
        <v>127</v>
      </c>
      <c r="D7" s="164"/>
      <c r="E7" s="335"/>
      <c r="F7" s="336"/>
      <c r="G7" s="310"/>
      <c r="H7" s="336"/>
      <c r="I7" s="310"/>
      <c r="J7" s="310"/>
      <c r="K7" s="337"/>
    </row>
    <row r="8" spans="1:11" ht="12" customHeight="1">
      <c r="A8" s="335"/>
      <c r="B8" s="164"/>
      <c r="C8" s="164" t="s">
        <v>128</v>
      </c>
      <c r="D8" s="164"/>
      <c r="E8" s="295"/>
      <c r="F8" s="296"/>
      <c r="G8" s="82"/>
      <c r="H8" s="297">
        <f>SUM(E8:G8)</f>
        <v>0</v>
      </c>
      <c r="I8" s="84"/>
      <c r="J8" s="84"/>
      <c r="K8" s="85"/>
    </row>
    <row r="9" spans="1:11" ht="10.5" customHeight="1">
      <c r="A9" s="335"/>
      <c r="B9" s="164"/>
      <c r="C9" s="164" t="s">
        <v>542</v>
      </c>
      <c r="D9" s="164"/>
      <c r="E9" s="335"/>
      <c r="F9" s="336"/>
      <c r="G9" s="310"/>
      <c r="H9" s="336"/>
      <c r="I9" s="310"/>
      <c r="J9" s="310"/>
      <c r="K9" s="337"/>
    </row>
    <row r="10" spans="1:11" ht="10.5" customHeight="1">
      <c r="A10" s="335"/>
      <c r="B10" s="164"/>
      <c r="C10" s="164" t="s">
        <v>543</v>
      </c>
      <c r="D10" s="164"/>
      <c r="E10" s="335"/>
      <c r="F10" s="336"/>
      <c r="G10" s="310"/>
      <c r="H10" s="336"/>
      <c r="I10" s="310"/>
      <c r="J10" s="310"/>
      <c r="K10" s="337"/>
    </row>
    <row r="11" spans="1:11" ht="10.5" customHeight="1">
      <c r="A11" s="335"/>
      <c r="B11" s="164"/>
      <c r="C11" s="164" t="s">
        <v>544</v>
      </c>
      <c r="D11" s="164"/>
      <c r="E11" s="335"/>
      <c r="F11" s="336"/>
      <c r="G11" s="310"/>
      <c r="H11" s="336"/>
      <c r="I11" s="310"/>
      <c r="J11" s="310"/>
      <c r="K11" s="337"/>
    </row>
    <row r="12" spans="1:11" ht="6" customHeight="1">
      <c r="A12" s="338"/>
      <c r="B12" s="331"/>
      <c r="C12" s="331"/>
      <c r="D12" s="331"/>
      <c r="E12" s="338"/>
      <c r="F12" s="338"/>
      <c r="G12" s="331"/>
      <c r="H12" s="338"/>
      <c r="I12" s="331"/>
      <c r="J12" s="331"/>
      <c r="K12" s="339"/>
    </row>
    <row r="13" spans="1:11" ht="6" customHeight="1">
      <c r="A13" s="335"/>
      <c r="B13" s="164"/>
      <c r="C13" s="164"/>
      <c r="D13" s="164"/>
      <c r="E13" s="335"/>
      <c r="F13" s="335"/>
      <c r="G13" s="164"/>
      <c r="H13" s="335"/>
      <c r="I13" s="164"/>
      <c r="J13" s="164"/>
      <c r="K13" s="329"/>
    </row>
    <row r="14" spans="1:11" ht="12.75" customHeight="1">
      <c r="A14" s="335" t="s">
        <v>129</v>
      </c>
      <c r="B14" s="164"/>
      <c r="C14" s="164" t="s">
        <v>130</v>
      </c>
      <c r="D14" s="164"/>
      <c r="E14" s="335"/>
      <c r="F14" s="336"/>
      <c r="G14" s="310"/>
      <c r="H14" s="336"/>
      <c r="I14" s="310"/>
      <c r="J14" s="310"/>
      <c r="K14" s="337"/>
    </row>
    <row r="15" spans="1:11" ht="12" customHeight="1">
      <c r="A15" s="335"/>
      <c r="B15" s="164"/>
      <c r="C15" s="164" t="s">
        <v>131</v>
      </c>
      <c r="D15" s="164"/>
      <c r="E15" s="295"/>
      <c r="F15" s="296"/>
      <c r="G15" s="84"/>
      <c r="H15" s="297">
        <f>SUM(E15:G15)</f>
        <v>0</v>
      </c>
      <c r="I15" s="84"/>
      <c r="J15" s="84"/>
      <c r="K15" s="85"/>
    </row>
    <row r="16" spans="1:11" ht="10.5" customHeight="1">
      <c r="A16" s="335"/>
      <c r="B16" s="164"/>
      <c r="C16" s="164" t="s">
        <v>132</v>
      </c>
      <c r="D16" s="164"/>
      <c r="E16" s="78"/>
      <c r="F16" s="79"/>
      <c r="G16" s="80"/>
      <c r="H16" s="79"/>
      <c r="I16" s="80"/>
      <c r="J16" s="80"/>
      <c r="K16" s="81"/>
    </row>
    <row r="17" spans="1:11" ht="6" customHeight="1">
      <c r="A17" s="338"/>
      <c r="B17" s="331"/>
      <c r="C17" s="331"/>
      <c r="D17" s="331"/>
      <c r="E17" s="74"/>
      <c r="F17" s="74"/>
      <c r="G17" s="75"/>
      <c r="H17" s="74"/>
      <c r="I17" s="75"/>
      <c r="J17" s="75"/>
      <c r="K17" s="76"/>
    </row>
    <row r="18" spans="1:11" ht="6" customHeight="1">
      <c r="A18" s="335"/>
      <c r="B18" s="164"/>
      <c r="C18" s="164"/>
      <c r="D18" s="164"/>
      <c r="E18" s="78"/>
      <c r="F18" s="78"/>
      <c r="H18" s="78"/>
      <c r="K18" s="67"/>
    </row>
    <row r="19" spans="1:11" ht="12.75" customHeight="1">
      <c r="A19" s="335" t="s">
        <v>133</v>
      </c>
      <c r="B19" s="164"/>
      <c r="C19" s="164" t="s">
        <v>134</v>
      </c>
      <c r="D19" s="164"/>
      <c r="E19" s="86"/>
      <c r="F19" s="83"/>
      <c r="G19" s="84"/>
      <c r="H19" s="83"/>
      <c r="I19" s="84"/>
      <c r="J19" s="84"/>
      <c r="K19" s="85"/>
    </row>
    <row r="20" spans="1:11" ht="12" customHeight="1">
      <c r="A20" s="335"/>
      <c r="B20" s="164"/>
      <c r="C20" s="164" t="s">
        <v>135</v>
      </c>
      <c r="D20" s="164"/>
      <c r="E20" s="298"/>
      <c r="F20" s="299"/>
      <c r="G20" s="142"/>
      <c r="H20" s="300">
        <f>SUM(E20:G20)</f>
        <v>0</v>
      </c>
      <c r="I20" s="142"/>
      <c r="J20" s="142"/>
      <c r="K20" s="143"/>
    </row>
    <row r="21" spans="1:11" ht="6" customHeight="1">
      <c r="A21" s="338"/>
      <c r="B21" s="331"/>
      <c r="C21" s="331"/>
      <c r="D21" s="331"/>
      <c r="E21" s="74"/>
      <c r="F21" s="74"/>
      <c r="G21" s="75"/>
      <c r="H21" s="74"/>
      <c r="I21" s="75"/>
      <c r="J21" s="75"/>
      <c r="K21" s="76"/>
    </row>
    <row r="22" spans="1:11" ht="6" customHeight="1">
      <c r="A22" s="335"/>
      <c r="B22" s="164"/>
      <c r="C22" s="164"/>
      <c r="D22" s="164"/>
      <c r="E22" s="78"/>
      <c r="F22" s="78"/>
      <c r="H22" s="78"/>
      <c r="K22" s="67"/>
    </row>
    <row r="23" spans="1:11" ht="12.75" customHeight="1">
      <c r="A23" s="335" t="s">
        <v>136</v>
      </c>
      <c r="B23" s="164"/>
      <c r="C23" s="164" t="s">
        <v>137</v>
      </c>
      <c r="D23" s="164"/>
      <c r="E23" s="78"/>
      <c r="F23" s="79"/>
      <c r="G23" s="80"/>
      <c r="H23" s="79"/>
      <c r="I23" s="80"/>
      <c r="J23" s="80"/>
      <c r="K23" s="81"/>
    </row>
    <row r="24" spans="1:11" ht="12" customHeight="1">
      <c r="A24" s="335"/>
      <c r="B24" s="164"/>
      <c r="C24" s="164" t="s">
        <v>138</v>
      </c>
      <c r="D24" s="164"/>
      <c r="E24" s="301">
        <f>SUM(E6:E23)</f>
        <v>0</v>
      </c>
      <c r="F24" s="297">
        <f>SUM(F6:F23)</f>
        <v>0</v>
      </c>
      <c r="G24" s="84"/>
      <c r="H24" s="297">
        <f>SUM(H6:H23)</f>
        <v>0</v>
      </c>
      <c r="I24" s="84"/>
      <c r="J24" s="84"/>
      <c r="K24" s="85"/>
    </row>
    <row r="25" spans="1:11" ht="10.5" customHeight="1">
      <c r="A25" s="335"/>
      <c r="B25" s="164"/>
      <c r="C25" s="164" t="s">
        <v>139</v>
      </c>
      <c r="D25" s="164"/>
      <c r="E25" s="78"/>
      <c r="F25" s="79"/>
      <c r="G25" s="80"/>
      <c r="H25" s="79"/>
      <c r="I25" s="80"/>
      <c r="J25" s="80"/>
      <c r="K25" s="81"/>
    </row>
    <row r="26" spans="1:11" ht="6" customHeight="1">
      <c r="A26" s="338"/>
      <c r="B26" s="331"/>
      <c r="C26" s="331"/>
      <c r="D26" s="331"/>
      <c r="E26" s="74"/>
      <c r="F26" s="74"/>
      <c r="G26" s="75"/>
      <c r="H26" s="74"/>
      <c r="I26" s="75"/>
      <c r="J26" s="75"/>
      <c r="K26" s="76"/>
    </row>
    <row r="27" spans="1:11" ht="6" customHeight="1">
      <c r="A27" s="335"/>
      <c r="B27" s="164"/>
      <c r="C27" s="164"/>
      <c r="D27" s="164"/>
      <c r="E27" s="78"/>
      <c r="F27" s="78"/>
      <c r="H27" s="78"/>
      <c r="K27" s="67"/>
    </row>
    <row r="28" spans="1:11" ht="12.75" customHeight="1">
      <c r="A28" s="335" t="s">
        <v>140</v>
      </c>
      <c r="B28" s="164"/>
      <c r="C28" s="164" t="s">
        <v>141</v>
      </c>
      <c r="D28" s="164"/>
      <c r="E28" s="87"/>
      <c r="F28" s="83"/>
      <c r="G28" s="84"/>
      <c r="H28" s="83"/>
      <c r="I28" s="84"/>
      <c r="J28" s="84"/>
      <c r="K28" s="85"/>
    </row>
    <row r="29" spans="1:11" ht="12" customHeight="1">
      <c r="A29" s="335"/>
      <c r="B29" s="164"/>
      <c r="C29" s="164" t="s">
        <v>142</v>
      </c>
      <c r="D29" s="164"/>
      <c r="E29" s="298"/>
      <c r="F29" s="299"/>
      <c r="G29" s="142"/>
      <c r="H29" s="297">
        <f>SUM(E29:G29)</f>
        <v>0</v>
      </c>
      <c r="I29" s="142"/>
      <c r="J29" s="142"/>
      <c r="K29" s="81"/>
    </row>
    <row r="30" spans="1:11" ht="6" customHeight="1">
      <c r="A30" s="338"/>
      <c r="B30" s="331"/>
      <c r="C30" s="331"/>
      <c r="D30" s="331"/>
      <c r="E30" s="74"/>
      <c r="F30" s="74"/>
      <c r="G30" s="75"/>
      <c r="H30" s="74"/>
      <c r="I30" s="75"/>
      <c r="J30" s="75"/>
      <c r="K30" s="76"/>
    </row>
    <row r="31" spans="1:11" ht="6" customHeight="1">
      <c r="A31" s="335"/>
      <c r="B31" s="164"/>
      <c r="C31" s="164"/>
      <c r="D31" s="164"/>
      <c r="E31" s="78"/>
      <c r="F31" s="78"/>
      <c r="H31" s="78"/>
      <c r="K31" s="67"/>
    </row>
    <row r="32" spans="1:11" ht="12.75" customHeight="1">
      <c r="A32" s="335" t="s">
        <v>143</v>
      </c>
      <c r="B32" s="164"/>
      <c r="C32" s="164" t="s">
        <v>137</v>
      </c>
      <c r="D32" s="164"/>
      <c r="E32" s="78"/>
      <c r="F32" s="79"/>
      <c r="G32" s="80"/>
      <c r="H32" s="79"/>
      <c r="I32" s="80"/>
      <c r="J32" s="80"/>
      <c r="K32" s="81"/>
    </row>
    <row r="33" spans="1:11" ht="12" customHeight="1">
      <c r="A33" s="335"/>
      <c r="B33" s="164"/>
      <c r="C33" s="164" t="s">
        <v>144</v>
      </c>
      <c r="D33" s="164"/>
      <c r="E33" s="301">
        <f>SUM(E24:E32)</f>
        <v>0</v>
      </c>
      <c r="F33" s="297">
        <f>SUM(F24:F32)</f>
        <v>0</v>
      </c>
      <c r="G33" s="84"/>
      <c r="H33" s="297">
        <f>SUM(H24:H32)</f>
        <v>0</v>
      </c>
      <c r="I33" s="84"/>
      <c r="J33" s="84"/>
      <c r="K33" s="85"/>
    </row>
    <row r="34" spans="1:11" ht="10.5" customHeight="1">
      <c r="A34" s="335"/>
      <c r="B34" s="164"/>
      <c r="C34" s="164" t="s">
        <v>145</v>
      </c>
      <c r="D34" s="164"/>
      <c r="E34" s="78"/>
      <c r="F34" s="79"/>
      <c r="G34" s="80"/>
      <c r="H34" s="79"/>
      <c r="I34" s="80"/>
      <c r="J34" s="80"/>
      <c r="K34" s="81"/>
    </row>
    <row r="35" spans="1:11" ht="6" customHeight="1">
      <c r="A35" s="338"/>
      <c r="B35" s="331"/>
      <c r="C35" s="331"/>
      <c r="D35" s="331"/>
      <c r="E35" s="74"/>
      <c r="F35" s="74"/>
      <c r="G35" s="75"/>
      <c r="H35" s="74"/>
      <c r="I35" s="75"/>
      <c r="J35" s="75"/>
      <c r="K35" s="76"/>
    </row>
    <row r="36" spans="1:11" ht="6" customHeight="1">
      <c r="A36" s="335"/>
      <c r="B36" s="164"/>
      <c r="C36" s="164"/>
      <c r="D36" s="164"/>
      <c r="H36" s="78"/>
      <c r="K36" s="67"/>
    </row>
    <row r="37" spans="1:11" ht="12.75" customHeight="1">
      <c r="A37" s="335" t="s">
        <v>146</v>
      </c>
      <c r="B37" s="164"/>
      <c r="C37" s="164" t="s">
        <v>147</v>
      </c>
      <c r="D37" s="164"/>
      <c r="H37" s="79"/>
      <c r="I37" s="80"/>
      <c r="J37" s="80"/>
      <c r="K37" s="81"/>
    </row>
    <row r="38" spans="1:11" ht="12" customHeight="1">
      <c r="A38" s="335"/>
      <c r="B38" s="164"/>
      <c r="C38" s="164" t="s">
        <v>148</v>
      </c>
      <c r="D38" s="164"/>
      <c r="F38" s="2"/>
      <c r="H38" s="296"/>
      <c r="I38" s="84"/>
      <c r="J38" s="84"/>
      <c r="K38" s="85"/>
    </row>
    <row r="39" spans="1:11" ht="10.5" customHeight="1">
      <c r="A39" s="335"/>
      <c r="B39" s="164"/>
      <c r="C39" s="164" t="s">
        <v>149</v>
      </c>
      <c r="D39" s="164"/>
      <c r="H39" s="79"/>
      <c r="I39" s="80"/>
      <c r="J39" s="80"/>
      <c r="K39" s="81"/>
    </row>
    <row r="40" spans="1:11" ht="10.5" customHeight="1">
      <c r="A40" s="335"/>
      <c r="B40" s="164"/>
      <c r="C40" s="164" t="s">
        <v>545</v>
      </c>
      <c r="D40" s="164"/>
      <c r="H40" s="79"/>
      <c r="I40" s="80"/>
      <c r="J40" s="80"/>
      <c r="K40" s="81"/>
    </row>
    <row r="41" spans="1:11" ht="10.5" customHeight="1">
      <c r="A41" s="335"/>
      <c r="B41" s="164"/>
      <c r="C41" s="164" t="s">
        <v>546</v>
      </c>
      <c r="D41" s="164"/>
      <c r="H41" s="79"/>
      <c r="I41" s="80"/>
      <c r="J41" s="80"/>
      <c r="K41" s="81"/>
    </row>
    <row r="42" spans="1:11" ht="10.5" customHeight="1">
      <c r="A42" s="335"/>
      <c r="B42" s="164"/>
      <c r="C42" s="164" t="s">
        <v>547</v>
      </c>
      <c r="D42" s="164"/>
      <c r="H42" s="79"/>
      <c r="I42" s="80"/>
      <c r="J42" s="80"/>
      <c r="K42" s="81"/>
    </row>
    <row r="43" spans="1:11" ht="6" customHeight="1">
      <c r="A43" s="338"/>
      <c r="B43" s="331"/>
      <c r="C43" s="331"/>
      <c r="D43" s="331"/>
      <c r="E43" s="75"/>
      <c r="F43" s="75"/>
      <c r="G43" s="75"/>
      <c r="H43" s="74"/>
      <c r="I43" s="75"/>
      <c r="J43" s="75"/>
      <c r="K43" s="76"/>
    </row>
    <row r="44" spans="1:11" ht="6" customHeight="1">
      <c r="A44" s="335"/>
      <c r="B44" s="164"/>
      <c r="C44" s="164"/>
      <c r="D44" s="164"/>
      <c r="H44" s="78"/>
      <c r="K44" s="67"/>
    </row>
    <row r="45" spans="1:11" ht="12.75" customHeight="1">
      <c r="A45" s="335" t="s">
        <v>150</v>
      </c>
      <c r="B45" s="164"/>
      <c r="C45" s="164" t="s">
        <v>550</v>
      </c>
      <c r="D45" s="164"/>
      <c r="F45" s="2"/>
      <c r="H45" s="83"/>
      <c r="I45" s="84"/>
      <c r="J45" s="84"/>
      <c r="K45" s="85"/>
    </row>
    <row r="46" spans="1:11" ht="12" customHeight="1">
      <c r="A46" s="335"/>
      <c r="B46" s="164"/>
      <c r="C46" s="164" t="s">
        <v>151</v>
      </c>
      <c r="D46" s="164"/>
      <c r="H46" s="299"/>
      <c r="I46" s="84"/>
      <c r="J46" s="84"/>
      <c r="K46" s="85"/>
    </row>
    <row r="47" spans="1:11" ht="6" customHeight="1">
      <c r="A47" s="338"/>
      <c r="B47" s="331"/>
      <c r="C47" s="331"/>
      <c r="D47" s="331"/>
      <c r="E47" s="75"/>
      <c r="F47" s="75"/>
      <c r="G47" s="75"/>
      <c r="H47" s="74"/>
      <c r="I47" s="75"/>
      <c r="J47" s="75"/>
      <c r="K47" s="76"/>
    </row>
    <row r="48" spans="1:11" ht="6" customHeight="1">
      <c r="A48" s="335"/>
      <c r="B48" s="164"/>
      <c r="C48" s="164"/>
      <c r="D48" s="164"/>
      <c r="H48" s="78"/>
      <c r="K48" s="67"/>
    </row>
    <row r="49" spans="1:11" ht="12.75" customHeight="1">
      <c r="A49" s="335" t="s">
        <v>152</v>
      </c>
      <c r="B49" s="164"/>
      <c r="C49" s="164" t="s">
        <v>153</v>
      </c>
      <c r="D49" s="164"/>
      <c r="F49" s="88"/>
      <c r="H49" s="297">
        <f>SUM(H33:H48)</f>
        <v>0</v>
      </c>
      <c r="I49" s="25"/>
      <c r="J49" s="25"/>
      <c r="K49" s="89"/>
    </row>
    <row r="50" spans="1:11" ht="6" customHeight="1">
      <c r="A50" s="338"/>
      <c r="B50" s="331"/>
      <c r="C50" s="331"/>
      <c r="D50" s="331"/>
      <c r="E50" s="75"/>
      <c r="F50" s="75"/>
      <c r="G50" s="75"/>
      <c r="H50" s="74"/>
      <c r="I50" s="75"/>
      <c r="J50" s="75"/>
      <c r="K50" s="76"/>
    </row>
    <row r="51" spans="1:11" ht="6" customHeight="1">
      <c r="A51" s="319"/>
      <c r="B51" s="319"/>
      <c r="C51" s="319"/>
      <c r="D51" s="319"/>
      <c r="E51" s="66"/>
      <c r="F51" s="66"/>
      <c r="G51" s="66"/>
      <c r="H51" s="66"/>
      <c r="I51" s="66"/>
      <c r="J51" s="66"/>
      <c r="K51" s="66"/>
    </row>
    <row r="52" spans="1:4" ht="6" customHeight="1">
      <c r="A52" s="164"/>
      <c r="B52" s="164"/>
      <c r="C52" s="164"/>
      <c r="D52" s="164"/>
    </row>
    <row r="53" spans="1:11" s="164" customFormat="1" ht="13.5" customHeight="1">
      <c r="A53" s="340" t="s">
        <v>725</v>
      </c>
      <c r="B53" s="341"/>
      <c r="C53" s="341"/>
      <c r="D53" s="341"/>
      <c r="E53" s="341"/>
      <c r="F53" s="341"/>
      <c r="G53" s="341"/>
      <c r="H53" s="326" t="s">
        <v>123</v>
      </c>
      <c r="I53" s="344"/>
      <c r="J53" s="344"/>
      <c r="K53" s="345"/>
    </row>
    <row r="54" spans="1:11" ht="6.75" customHeight="1">
      <c r="A54" s="335"/>
      <c r="B54" s="164"/>
      <c r="C54" s="164"/>
      <c r="D54" s="164"/>
      <c r="H54" s="78"/>
      <c r="K54" s="67"/>
    </row>
    <row r="55" spans="1:11" ht="12.75" customHeight="1">
      <c r="A55" s="335" t="s">
        <v>154</v>
      </c>
      <c r="B55" s="164"/>
      <c r="C55" s="164" t="s">
        <v>530</v>
      </c>
      <c r="D55" s="164"/>
      <c r="H55" s="297"/>
      <c r="I55" s="84"/>
      <c r="J55" s="84"/>
      <c r="K55" s="85"/>
    </row>
    <row r="56" spans="1:11" ht="12.75" customHeight="1">
      <c r="A56" s="335"/>
      <c r="B56" s="164"/>
      <c r="C56" s="164" t="s">
        <v>529</v>
      </c>
      <c r="D56" s="164"/>
      <c r="H56" s="296"/>
      <c r="I56" s="84"/>
      <c r="J56" s="84"/>
      <c r="K56" s="85"/>
    </row>
    <row r="57" spans="1:11" ht="12.75" customHeight="1">
      <c r="A57" s="335"/>
      <c r="B57" s="164"/>
      <c r="C57" s="164" t="s">
        <v>717</v>
      </c>
      <c r="D57" s="164"/>
      <c r="H57" s="297"/>
      <c r="I57" s="84"/>
      <c r="J57" s="84"/>
      <c r="K57" s="85"/>
    </row>
    <row r="58" spans="1:11" ht="12.75" customHeight="1">
      <c r="A58" s="335"/>
      <c r="B58" s="164"/>
      <c r="C58" s="164" t="s">
        <v>534</v>
      </c>
      <c r="D58" s="164"/>
      <c r="H58" s="297"/>
      <c r="I58" s="84"/>
      <c r="J58" s="84"/>
      <c r="K58" s="85"/>
    </row>
    <row r="59" spans="1:11" ht="6" customHeight="1">
      <c r="A59" s="338"/>
      <c r="B59" s="331"/>
      <c r="C59" s="331"/>
      <c r="D59" s="331"/>
      <c r="E59" s="75"/>
      <c r="F59" s="75"/>
      <c r="G59" s="75"/>
      <c r="H59" s="74"/>
      <c r="I59" s="75"/>
      <c r="J59" s="75"/>
      <c r="K59" s="76"/>
    </row>
    <row r="60" spans="1:11" ht="6" customHeight="1">
      <c r="A60" s="335"/>
      <c r="B60" s="164"/>
      <c r="C60" s="164"/>
      <c r="D60" s="164"/>
      <c r="H60" s="78"/>
      <c r="K60" s="67"/>
    </row>
    <row r="61" spans="1:11" ht="12.75" customHeight="1">
      <c r="A61" s="335" t="s">
        <v>155</v>
      </c>
      <c r="B61" s="164"/>
      <c r="C61" s="164" t="s">
        <v>531</v>
      </c>
      <c r="D61" s="164"/>
      <c r="H61" s="83"/>
      <c r="I61" s="84"/>
      <c r="J61" s="84"/>
      <c r="K61" s="85"/>
    </row>
    <row r="62" spans="1:11" ht="11.25" customHeight="1">
      <c r="A62" s="335"/>
      <c r="B62" s="164"/>
      <c r="C62" s="164" t="s">
        <v>532</v>
      </c>
      <c r="D62" s="164"/>
      <c r="H62" s="299"/>
      <c r="I62" s="80"/>
      <c r="J62" s="80"/>
      <c r="K62" s="81"/>
    </row>
    <row r="63" spans="1:11" ht="11.25" customHeight="1">
      <c r="A63" s="335"/>
      <c r="B63" s="164"/>
      <c r="C63" s="164" t="s">
        <v>533</v>
      </c>
      <c r="D63" s="164"/>
      <c r="H63" s="83"/>
      <c r="I63" s="80"/>
      <c r="J63" s="80"/>
      <c r="K63" s="81"/>
    </row>
    <row r="64" spans="1:11" ht="6" customHeight="1">
      <c r="A64" s="338"/>
      <c r="B64" s="331"/>
      <c r="C64" s="331"/>
      <c r="D64" s="331"/>
      <c r="E64" s="75"/>
      <c r="F64" s="75"/>
      <c r="G64" s="75"/>
      <c r="H64" s="74"/>
      <c r="I64" s="75"/>
      <c r="J64" s="75"/>
      <c r="K64" s="76"/>
    </row>
    <row r="65" spans="1:11" ht="6" customHeight="1">
      <c r="A65" s="335"/>
      <c r="B65" s="164"/>
      <c r="C65" s="164"/>
      <c r="D65" s="164"/>
      <c r="H65" s="78"/>
      <c r="K65" s="67"/>
    </row>
    <row r="66" spans="1:11" ht="12.75" customHeight="1">
      <c r="A66" s="335" t="s">
        <v>156</v>
      </c>
      <c r="B66" s="164"/>
      <c r="C66" s="164" t="s">
        <v>535</v>
      </c>
      <c r="D66" s="164"/>
      <c r="G66" s="67"/>
      <c r="I66" s="84"/>
      <c r="J66" s="84"/>
      <c r="K66" s="85"/>
    </row>
    <row r="67" spans="1:11" ht="11.25" customHeight="1">
      <c r="A67" s="335"/>
      <c r="B67" s="164"/>
      <c r="C67" s="164" t="s">
        <v>536</v>
      </c>
      <c r="D67" s="164"/>
      <c r="H67" s="299"/>
      <c r="I67" s="80"/>
      <c r="J67" s="80"/>
      <c r="K67" s="81"/>
    </row>
    <row r="68" spans="1:11" ht="11.25" customHeight="1">
      <c r="A68" s="335"/>
      <c r="B68" s="164"/>
      <c r="C68" s="164" t="s">
        <v>537</v>
      </c>
      <c r="D68" s="164"/>
      <c r="H68" s="83"/>
      <c r="I68" s="80"/>
      <c r="J68" s="80"/>
      <c r="K68" s="81"/>
    </row>
    <row r="69" spans="1:11" ht="6" customHeight="1">
      <c r="A69" s="338"/>
      <c r="B69" s="331"/>
      <c r="C69" s="331"/>
      <c r="D69" s="331"/>
      <c r="E69" s="75"/>
      <c r="F69" s="75"/>
      <c r="G69" s="75"/>
      <c r="H69" s="74"/>
      <c r="I69" s="75"/>
      <c r="J69" s="75"/>
      <c r="K69" s="76"/>
    </row>
    <row r="70" spans="1:11" ht="6.75" customHeight="1">
      <c r="A70" s="335"/>
      <c r="B70" s="164"/>
      <c r="C70" s="164"/>
      <c r="D70" s="164"/>
      <c r="H70" s="78"/>
      <c r="K70" s="67"/>
    </row>
    <row r="71" spans="1:11" ht="12.75" customHeight="1">
      <c r="A71" s="335" t="s">
        <v>157</v>
      </c>
      <c r="B71" s="164"/>
      <c r="C71" s="164" t="s">
        <v>158</v>
      </c>
      <c r="D71" s="164"/>
      <c r="H71" s="296"/>
      <c r="I71" s="84"/>
      <c r="J71" s="84"/>
      <c r="K71" s="85"/>
    </row>
    <row r="72" spans="1:11" ht="6" customHeight="1">
      <c r="A72" s="338"/>
      <c r="B72" s="331"/>
      <c r="C72" s="331"/>
      <c r="D72" s="331"/>
      <c r="E72" s="75"/>
      <c r="F72" s="75"/>
      <c r="G72" s="75"/>
      <c r="H72" s="74"/>
      <c r="I72" s="75"/>
      <c r="J72" s="75"/>
      <c r="K72" s="76"/>
    </row>
    <row r="73" spans="1:11" ht="6" customHeight="1">
      <c r="A73" s="164"/>
      <c r="B73" s="164"/>
      <c r="C73" s="164"/>
      <c r="D73" s="164"/>
      <c r="E73" s="164"/>
      <c r="F73" s="164"/>
      <c r="G73" s="164"/>
      <c r="H73" s="164"/>
      <c r="I73" s="164"/>
      <c r="J73" s="164"/>
      <c r="K73" s="319"/>
    </row>
    <row r="74" spans="1:11" ht="6" customHeight="1">
      <c r="A74" s="164"/>
      <c r="B74" s="164"/>
      <c r="C74" s="164"/>
      <c r="D74" s="164"/>
      <c r="E74" s="164"/>
      <c r="F74" s="164"/>
      <c r="G74" s="164"/>
      <c r="H74" s="164"/>
      <c r="I74" s="164"/>
      <c r="J74" s="164"/>
      <c r="K74" s="319"/>
    </row>
    <row r="75" spans="1:11" ht="13.5" customHeight="1">
      <c r="A75" s="340" t="s">
        <v>142</v>
      </c>
      <c r="B75" s="341"/>
      <c r="C75" s="341"/>
      <c r="D75" s="341"/>
      <c r="E75" s="341"/>
      <c r="F75" s="341"/>
      <c r="G75" s="341"/>
      <c r="H75" s="326" t="s">
        <v>124</v>
      </c>
      <c r="I75" s="344"/>
      <c r="J75" s="344"/>
      <c r="K75" s="345"/>
    </row>
    <row r="76" spans="1:11" ht="6.75" customHeight="1">
      <c r="A76" s="335"/>
      <c r="B76" s="164"/>
      <c r="C76" s="164"/>
      <c r="D76" s="164"/>
      <c r="E76" s="164"/>
      <c r="F76" s="164"/>
      <c r="G76" s="164"/>
      <c r="H76" s="335"/>
      <c r="I76" s="164"/>
      <c r="J76" s="164"/>
      <c r="K76" s="329"/>
    </row>
    <row r="77" spans="1:11" ht="12.75" customHeight="1">
      <c r="A77" s="335" t="s">
        <v>159</v>
      </c>
      <c r="B77" s="164"/>
      <c r="C77" s="164" t="s">
        <v>160</v>
      </c>
      <c r="D77" s="342"/>
      <c r="E77" s="6"/>
      <c r="H77" s="296"/>
      <c r="I77" s="84"/>
      <c r="J77" s="84"/>
      <c r="K77" s="85"/>
    </row>
    <row r="78" spans="1:11" ht="10.5" customHeight="1">
      <c r="A78" s="335"/>
      <c r="B78" s="164"/>
      <c r="C78" s="164" t="s">
        <v>161</v>
      </c>
      <c r="D78" s="342"/>
      <c r="E78" s="6"/>
      <c r="H78" s="280"/>
      <c r="I78" s="84"/>
      <c r="J78" s="84"/>
      <c r="K78" s="85"/>
    </row>
    <row r="79" spans="1:11" s="66" customFormat="1" ht="6" customHeight="1">
      <c r="A79" s="338"/>
      <c r="B79" s="331"/>
      <c r="C79" s="331"/>
      <c r="D79" s="331"/>
      <c r="E79" s="75"/>
      <c r="F79" s="75"/>
      <c r="G79" s="75"/>
      <c r="H79" s="74"/>
      <c r="I79" s="75"/>
      <c r="J79" s="75"/>
      <c r="K79" s="76"/>
    </row>
    <row r="80" spans="1:11" ht="6" customHeight="1">
      <c r="A80" s="164"/>
      <c r="B80" s="164"/>
      <c r="C80" s="164"/>
      <c r="D80" s="164"/>
      <c r="K80" s="66"/>
    </row>
    <row r="81" spans="1:11" ht="6" customHeight="1">
      <c r="A81" s="164"/>
      <c r="B81" s="164"/>
      <c r="C81" s="164"/>
      <c r="D81" s="164"/>
      <c r="K81" s="66"/>
    </row>
    <row r="82" spans="1:11" ht="13.5" customHeight="1">
      <c r="A82" s="340" t="s">
        <v>162</v>
      </c>
      <c r="B82" s="341"/>
      <c r="C82" s="341"/>
      <c r="D82" s="341"/>
      <c r="E82" s="341"/>
      <c r="F82" s="341"/>
      <c r="G82" s="341"/>
      <c r="H82" s="346"/>
      <c r="I82" s="344"/>
      <c r="J82" s="344"/>
      <c r="K82" s="345"/>
    </row>
    <row r="83" spans="1:11" ht="6.75" customHeight="1">
      <c r="A83" s="335"/>
      <c r="B83" s="164"/>
      <c r="C83" s="164"/>
      <c r="D83" s="164"/>
      <c r="E83" s="164"/>
      <c r="F83" s="164"/>
      <c r="G83" s="164"/>
      <c r="H83" s="335"/>
      <c r="I83" s="164"/>
      <c r="J83" s="164"/>
      <c r="K83" s="329"/>
    </row>
    <row r="84" spans="1:11" ht="12.75" customHeight="1">
      <c r="A84" s="335" t="s">
        <v>163</v>
      </c>
      <c r="B84" s="164"/>
      <c r="C84" s="164" t="s">
        <v>164</v>
      </c>
      <c r="D84" s="343"/>
      <c r="E84" s="6"/>
      <c r="H84" s="1188"/>
      <c r="I84" s="84"/>
      <c r="J84" s="84"/>
      <c r="K84" s="85"/>
    </row>
    <row r="85" spans="1:11" s="66" customFormat="1" ht="6" customHeight="1">
      <c r="A85" s="338"/>
      <c r="B85" s="331"/>
      <c r="C85" s="331"/>
      <c r="D85" s="331"/>
      <c r="E85" s="331"/>
      <c r="F85" s="331"/>
      <c r="G85" s="331"/>
      <c r="H85" s="338"/>
      <c r="I85" s="331"/>
      <c r="J85" s="331"/>
      <c r="K85" s="339"/>
    </row>
    <row r="86" s="66" customFormat="1" ht="6.75" customHeight="1"/>
    <row r="87" spans="1:11" ht="13.5">
      <c r="A87" s="6" t="str">
        <f>Rev_Date</f>
        <v>REVISED JULY 1, 2010</v>
      </c>
      <c r="B87" s="6"/>
      <c r="C87" s="6"/>
      <c r="D87" s="25" t="str">
        <f>Exp_Date</f>
        <v>FORM EXPIRES 6-30-12</v>
      </c>
      <c r="E87" s="25"/>
      <c r="F87" s="6"/>
      <c r="G87" s="6"/>
      <c r="H87" s="6"/>
      <c r="I87" s="6"/>
      <c r="J87" s="6"/>
      <c r="K87" s="23" t="s">
        <v>165</v>
      </c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showZeros="0" zoomScale="112" zoomScaleNormal="112" workbookViewId="0" topLeftCell="A1">
      <selection activeCell="F5" sqref="F5"/>
    </sheetView>
  </sheetViews>
  <sheetFormatPr defaultColWidth="9.140625" defaultRowHeight="12.75"/>
  <cols>
    <col min="1" max="1" width="7.28125" style="10" customWidth="1"/>
    <col min="2" max="2" width="19.7109375" style="10" customWidth="1"/>
    <col min="3" max="3" width="2.28125" style="10" customWidth="1"/>
    <col min="4" max="4" width="4.7109375" style="10" customWidth="1"/>
    <col min="5" max="8" width="7.7109375" style="10" customWidth="1"/>
    <col min="9" max="9" width="1.57421875" style="10" customWidth="1"/>
    <col min="10" max="12" width="7.7109375" style="10" customWidth="1"/>
    <col min="13" max="13" width="1.7109375" style="10" customWidth="1"/>
    <col min="14" max="14" width="2.7109375" style="10" customWidth="1"/>
    <col min="15" max="15" width="3.7109375" style="10" customWidth="1"/>
    <col min="16" max="16" width="1.7109375" style="10" customWidth="1"/>
    <col min="17" max="16384" width="9.140625" style="10" customWidth="1"/>
  </cols>
  <sheetData>
    <row r="1" spans="1:16" ht="13.5">
      <c r="A1" s="326" t="s">
        <v>166</v>
      </c>
      <c r="B1" s="346"/>
      <c r="C1" s="346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8"/>
    </row>
    <row r="2" spans="1:16" ht="8.25" customHeight="1">
      <c r="A2" s="327" t="s">
        <v>562</v>
      </c>
      <c r="B2" s="328"/>
      <c r="C2" s="328"/>
      <c r="D2" s="164"/>
      <c r="E2" s="164"/>
      <c r="F2" s="327" t="s">
        <v>71</v>
      </c>
      <c r="G2" s="164"/>
      <c r="H2" s="164"/>
      <c r="I2" s="164"/>
      <c r="J2" s="328"/>
      <c r="K2" s="328"/>
      <c r="L2" s="327" t="s">
        <v>72</v>
      </c>
      <c r="M2" s="164"/>
      <c r="N2" s="164"/>
      <c r="O2" s="164"/>
      <c r="P2" s="329"/>
    </row>
    <row r="3" spans="1:16" s="350" customFormat="1" ht="12.75">
      <c r="A3" s="349">
        <f>'A01'!$E$4</f>
        <v>0</v>
      </c>
      <c r="B3" s="351"/>
      <c r="C3" s="351"/>
      <c r="F3" s="349">
        <f>'A01'!$E$5</f>
        <v>0</v>
      </c>
      <c r="J3" s="351"/>
      <c r="K3" s="351"/>
      <c r="L3" s="352">
        <f>'A01'!$P$5</f>
        <v>0</v>
      </c>
      <c r="M3" s="353" t="s">
        <v>7</v>
      </c>
      <c r="N3" s="354">
        <f>'A01'!$R$5</f>
        <v>0</v>
      </c>
      <c r="O3" s="355"/>
      <c r="P3" s="356"/>
    </row>
    <row r="4" spans="1:16" ht="3" customHeight="1" thickBot="1">
      <c r="A4" s="92"/>
      <c r="B4" s="93"/>
      <c r="C4" s="93"/>
      <c r="D4" s="93"/>
      <c r="E4" s="93"/>
      <c r="F4" s="92"/>
      <c r="G4" s="93"/>
      <c r="H4" s="93"/>
      <c r="I4" s="93"/>
      <c r="J4" s="93"/>
      <c r="K4" s="93"/>
      <c r="L4" s="92"/>
      <c r="M4" s="93"/>
      <c r="N4" s="93"/>
      <c r="O4" s="93"/>
      <c r="P4" s="94"/>
    </row>
    <row r="5" spans="1:16" ht="16.5" customHeight="1" thickTop="1">
      <c r="A5" s="335"/>
      <c r="B5" s="319"/>
      <c r="C5" s="319"/>
      <c r="D5" s="164"/>
      <c r="E5" s="359" t="s">
        <v>167</v>
      </c>
      <c r="F5" s="146"/>
      <c r="G5" s="22"/>
      <c r="H5" s="134"/>
      <c r="J5" s="359" t="s">
        <v>167</v>
      </c>
      <c r="K5" s="146"/>
      <c r="L5" s="22"/>
      <c r="M5" s="22"/>
      <c r="N5" s="22"/>
      <c r="O5" s="22"/>
      <c r="P5" s="95"/>
    </row>
    <row r="6" spans="1:16" ht="6.75" customHeight="1">
      <c r="A6" s="335"/>
      <c r="B6" s="319"/>
      <c r="C6" s="319"/>
      <c r="D6" s="164"/>
      <c r="E6" s="360"/>
      <c r="F6" s="331"/>
      <c r="G6" s="331"/>
      <c r="H6" s="364"/>
      <c r="J6" s="360"/>
      <c r="K6" s="331"/>
      <c r="L6" s="331"/>
      <c r="M6" s="331"/>
      <c r="N6" s="331"/>
      <c r="O6" s="331"/>
      <c r="P6" s="339"/>
    </row>
    <row r="7" spans="1:16" ht="13.5">
      <c r="A7" s="338"/>
      <c r="B7" s="331"/>
      <c r="C7" s="331"/>
      <c r="D7" s="331"/>
      <c r="E7" s="361" t="s">
        <v>168</v>
      </c>
      <c r="F7" s="310"/>
      <c r="G7" s="365" t="s">
        <v>169</v>
      </c>
      <c r="H7" s="366"/>
      <c r="J7" s="370" t="s">
        <v>168</v>
      </c>
      <c r="K7" s="314"/>
      <c r="L7" s="372" t="s">
        <v>169</v>
      </c>
      <c r="M7" s="314"/>
      <c r="N7" s="314"/>
      <c r="O7" s="314"/>
      <c r="P7" s="334"/>
    </row>
    <row r="8" spans="1:16" ht="9" customHeight="1">
      <c r="A8" s="367" t="s">
        <v>170</v>
      </c>
      <c r="B8" s="1356"/>
      <c r="C8" s="1356"/>
      <c r="D8" s="357" t="s">
        <v>171</v>
      </c>
      <c r="E8" s="362" t="s">
        <v>172</v>
      </c>
      <c r="F8" s="367" t="s">
        <v>173</v>
      </c>
      <c r="G8" s="367" t="s">
        <v>174</v>
      </c>
      <c r="H8" s="368" t="s">
        <v>175</v>
      </c>
      <c r="J8" s="371" t="s">
        <v>172</v>
      </c>
      <c r="K8" s="357" t="s">
        <v>173</v>
      </c>
      <c r="L8" s="357" t="s">
        <v>174</v>
      </c>
      <c r="M8" s="373" t="s">
        <v>175</v>
      </c>
      <c r="N8" s="374"/>
      <c r="O8" s="374"/>
      <c r="P8" s="375"/>
    </row>
    <row r="9" spans="1:16" ht="40.5" customHeight="1" thickBot="1">
      <c r="A9" s="1363" t="s">
        <v>176</v>
      </c>
      <c r="B9" s="1357"/>
      <c r="C9" s="1357"/>
      <c r="D9" s="1345" t="s">
        <v>700</v>
      </c>
      <c r="E9" s="363" t="s">
        <v>259</v>
      </c>
      <c r="F9" s="358" t="s">
        <v>718</v>
      </c>
      <c r="G9" s="363" t="s">
        <v>259</v>
      </c>
      <c r="H9" s="1350" t="s">
        <v>718</v>
      </c>
      <c r="I9" s="1346"/>
      <c r="J9" s="363" t="s">
        <v>259</v>
      </c>
      <c r="K9" s="358" t="s">
        <v>718</v>
      </c>
      <c r="L9" s="363" t="s">
        <v>259</v>
      </c>
      <c r="M9" s="595" t="s">
        <v>718</v>
      </c>
      <c r="N9" s="376"/>
      <c r="O9" s="376"/>
      <c r="P9" s="377"/>
    </row>
    <row r="10" spans="1:16" ht="15" customHeight="1" thickTop="1">
      <c r="A10" s="338" t="s">
        <v>180</v>
      </c>
      <c r="B10" s="331"/>
      <c r="C10" s="331"/>
      <c r="D10" s="291">
        <v>50</v>
      </c>
      <c r="E10" s="1129"/>
      <c r="F10" s="1130">
        <f>E10*D10</f>
        <v>0</v>
      </c>
      <c r="G10" s="776">
        <v>0</v>
      </c>
      <c r="H10" s="1131">
        <f>G10*D10</f>
        <v>0</v>
      </c>
      <c r="J10" s="1129"/>
      <c r="K10" s="1130">
        <f>D10*J10</f>
        <v>0</v>
      </c>
      <c r="L10" s="776">
        <v>0</v>
      </c>
      <c r="M10" s="1134">
        <f>L10*D10</f>
        <v>0</v>
      </c>
      <c r="N10" s="378"/>
      <c r="O10" s="378"/>
      <c r="P10" s="379"/>
    </row>
    <row r="11" spans="1:16" ht="15" customHeight="1">
      <c r="A11" s="338" t="s">
        <v>181</v>
      </c>
      <c r="B11" s="331"/>
      <c r="C11" s="331"/>
      <c r="D11" s="291">
        <v>25</v>
      </c>
      <c r="E11" s="1129"/>
      <c r="F11" s="1130">
        <f>E11*D11</f>
        <v>0</v>
      </c>
      <c r="G11" s="776">
        <v>0</v>
      </c>
      <c r="H11" s="1131">
        <f>G11*D11</f>
        <v>0</v>
      </c>
      <c r="J11" s="1129"/>
      <c r="K11" s="1130">
        <f>D11*J11</f>
        <v>0</v>
      </c>
      <c r="L11" s="776">
        <v>0</v>
      </c>
      <c r="M11" s="169">
        <f>L11*D11</f>
        <v>0</v>
      </c>
      <c r="N11" s="378"/>
      <c r="O11" s="378"/>
      <c r="P11" s="381"/>
    </row>
    <row r="12" spans="1:16" ht="15" customHeight="1">
      <c r="A12" s="338" t="s">
        <v>182</v>
      </c>
      <c r="B12" s="331"/>
      <c r="C12" s="331"/>
      <c r="D12" s="291">
        <v>25</v>
      </c>
      <c r="E12" s="1129"/>
      <c r="F12" s="1130">
        <f>E12*D12</f>
        <v>0</v>
      </c>
      <c r="G12" s="776"/>
      <c r="H12" s="1131">
        <f>G12*D12</f>
        <v>0</v>
      </c>
      <c r="J12" s="1129"/>
      <c r="K12" s="1130">
        <f>D12*J12</f>
        <v>0</v>
      </c>
      <c r="L12" s="776"/>
      <c r="M12" s="169">
        <f>L12*D12</f>
        <v>0</v>
      </c>
      <c r="N12" s="378"/>
      <c r="O12" s="378"/>
      <c r="P12" s="381"/>
    </row>
    <row r="13" spans="1:17" ht="15" customHeight="1">
      <c r="A13" s="335" t="s">
        <v>265</v>
      </c>
      <c r="B13" s="407"/>
      <c r="C13" s="319"/>
      <c r="D13" s="1383"/>
      <c r="E13" s="1358"/>
      <c r="F13" s="1138">
        <f>E13*D13</f>
        <v>0</v>
      </c>
      <c r="G13" s="875"/>
      <c r="H13" s="1315">
        <f>G13*D13</f>
        <v>0</v>
      </c>
      <c r="I13" s="98"/>
      <c r="J13" s="1358"/>
      <c r="K13" s="1138">
        <f>D13*J13</f>
        <v>0</v>
      </c>
      <c r="L13" s="875"/>
      <c r="M13" s="171">
        <f>L13*D13</f>
        <v>0</v>
      </c>
      <c r="N13" s="311"/>
      <c r="O13" s="311"/>
      <c r="P13" s="337"/>
      <c r="Q13" s="6"/>
    </row>
    <row r="14" spans="1:17" ht="6" customHeight="1">
      <c r="A14" s="338"/>
      <c r="B14" s="341"/>
      <c r="C14" s="339"/>
      <c r="D14" s="291"/>
      <c r="E14" s="1361"/>
      <c r="F14" s="1130"/>
      <c r="G14" s="1362"/>
      <c r="H14" s="1131"/>
      <c r="I14" s="66"/>
      <c r="J14" s="1361"/>
      <c r="K14" s="1130"/>
      <c r="L14" s="1362"/>
      <c r="M14" s="169"/>
      <c r="N14" s="314"/>
      <c r="O14" s="314"/>
      <c r="P14" s="334"/>
      <c r="Q14" s="6"/>
    </row>
    <row r="15" spans="1:16" ht="15" customHeight="1" thickBot="1">
      <c r="A15" s="150" t="s">
        <v>189</v>
      </c>
      <c r="B15" s="409"/>
      <c r="C15" s="409"/>
      <c r="D15" s="304" t="s">
        <v>178</v>
      </c>
      <c r="E15" s="212" t="s">
        <v>179</v>
      </c>
      <c r="F15" s="1132">
        <f>SUM(F10:F13)</f>
        <v>0</v>
      </c>
      <c r="G15" s="132" t="s">
        <v>179</v>
      </c>
      <c r="H15" s="1133">
        <f>IF(ISERROR(SUM(H10:H13)),0,SUM(H10:H13))</f>
        <v>0</v>
      </c>
      <c r="J15" s="212" t="s">
        <v>179</v>
      </c>
      <c r="K15" s="1132">
        <f>SUM(K10:K13)</f>
        <v>0</v>
      </c>
      <c r="L15" s="132" t="s">
        <v>179</v>
      </c>
      <c r="M15" s="170">
        <f>IF(ISERROR(SUM(M10:M13)),0,SUM(M10:M13))</f>
        <v>0</v>
      </c>
      <c r="N15" s="102"/>
      <c r="O15" s="103"/>
      <c r="P15" s="104"/>
    </row>
    <row r="16" spans="1:16" ht="16.5" customHeight="1" thickTop="1">
      <c r="A16" s="335"/>
      <c r="B16" s="319"/>
      <c r="C16" s="319"/>
      <c r="D16" s="164"/>
      <c r="E16" s="359" t="s">
        <v>167</v>
      </c>
      <c r="F16" s="146"/>
      <c r="G16" s="22"/>
      <c r="H16" s="134"/>
      <c r="J16" s="359" t="s">
        <v>167</v>
      </c>
      <c r="K16" s="146"/>
      <c r="L16" s="22"/>
      <c r="M16" s="22"/>
      <c r="N16" s="22"/>
      <c r="O16" s="22"/>
      <c r="P16" s="133"/>
    </row>
    <row r="17" spans="1:16" ht="6.75" customHeight="1">
      <c r="A17" s="335"/>
      <c r="B17" s="319"/>
      <c r="C17" s="319"/>
      <c r="D17" s="164"/>
      <c r="E17" s="360"/>
      <c r="F17" s="331"/>
      <c r="G17" s="331"/>
      <c r="H17" s="364"/>
      <c r="J17" s="360"/>
      <c r="K17" s="331"/>
      <c r="L17" s="331"/>
      <c r="M17" s="331"/>
      <c r="N17" s="331"/>
      <c r="O17" s="331"/>
      <c r="P17" s="339"/>
    </row>
    <row r="18" spans="1:16" ht="13.5">
      <c r="A18" s="338"/>
      <c r="B18" s="331"/>
      <c r="C18" s="331"/>
      <c r="D18" s="331"/>
      <c r="E18" s="361" t="s">
        <v>168</v>
      </c>
      <c r="F18" s="310"/>
      <c r="G18" s="365" t="s">
        <v>169</v>
      </c>
      <c r="H18" s="366"/>
      <c r="J18" s="370" t="s">
        <v>168</v>
      </c>
      <c r="K18" s="314"/>
      <c r="L18" s="372" t="s">
        <v>169</v>
      </c>
      <c r="M18" s="314"/>
      <c r="N18" s="314"/>
      <c r="O18" s="314"/>
      <c r="P18" s="334"/>
    </row>
    <row r="19" spans="1:16" ht="9" customHeight="1">
      <c r="A19" s="357" t="s">
        <v>170</v>
      </c>
      <c r="B19" s="1360"/>
      <c r="C19" s="1356"/>
      <c r="D19" s="357" t="s">
        <v>171</v>
      </c>
      <c r="E19" s="362" t="s">
        <v>172</v>
      </c>
      <c r="F19" s="367" t="s">
        <v>173</v>
      </c>
      <c r="G19" s="367" t="s">
        <v>174</v>
      </c>
      <c r="H19" s="368" t="s">
        <v>175</v>
      </c>
      <c r="J19" s="371" t="s">
        <v>172</v>
      </c>
      <c r="K19" s="357" t="s">
        <v>173</v>
      </c>
      <c r="L19" s="357" t="s">
        <v>174</v>
      </c>
      <c r="M19" s="373" t="s">
        <v>175</v>
      </c>
      <c r="N19" s="374"/>
      <c r="O19" s="374"/>
      <c r="P19" s="375"/>
    </row>
    <row r="20" spans="1:16" ht="38.25" customHeight="1" thickBot="1">
      <c r="A20" s="1363" t="s">
        <v>176</v>
      </c>
      <c r="B20" s="1359"/>
      <c r="C20" s="1357"/>
      <c r="D20" s="1345" t="s">
        <v>700</v>
      </c>
      <c r="E20" s="363" t="s">
        <v>259</v>
      </c>
      <c r="F20" s="1345" t="s">
        <v>718</v>
      </c>
      <c r="G20" s="363" t="s">
        <v>259</v>
      </c>
      <c r="H20" s="1348" t="s">
        <v>718</v>
      </c>
      <c r="I20" s="1346"/>
      <c r="J20" s="363" t="s">
        <v>259</v>
      </c>
      <c r="K20" s="358" t="s">
        <v>718</v>
      </c>
      <c r="L20" s="363" t="s">
        <v>259</v>
      </c>
      <c r="M20" s="595" t="s">
        <v>720</v>
      </c>
      <c r="N20" s="386"/>
      <c r="O20" s="386"/>
      <c r="P20" s="387"/>
    </row>
    <row r="21" spans="1:16" ht="15" customHeight="1" thickTop="1">
      <c r="A21" s="338" t="s">
        <v>180</v>
      </c>
      <c r="B21" s="338"/>
      <c r="C21" s="331"/>
      <c r="D21" s="291">
        <v>50</v>
      </c>
      <c r="E21" s="1129"/>
      <c r="F21" s="1130">
        <f>E21*D21</f>
        <v>0</v>
      </c>
      <c r="G21" s="776">
        <v>0</v>
      </c>
      <c r="H21" s="1131">
        <f>G21*D21</f>
        <v>0</v>
      </c>
      <c r="J21" s="1129"/>
      <c r="K21" s="1130">
        <f>J21*D21</f>
        <v>0</v>
      </c>
      <c r="L21" s="776">
        <v>0</v>
      </c>
      <c r="M21" s="1134">
        <f>L21*D21</f>
        <v>0</v>
      </c>
      <c r="N21" s="378"/>
      <c r="O21" s="378"/>
      <c r="P21" s="379"/>
    </row>
    <row r="22" spans="1:16" ht="15" customHeight="1">
      <c r="A22" s="338" t="s">
        <v>181</v>
      </c>
      <c r="B22" s="338"/>
      <c r="C22" s="331"/>
      <c r="D22" s="291">
        <v>25</v>
      </c>
      <c r="E22" s="1129"/>
      <c r="F22" s="1130">
        <f>E22*D22</f>
        <v>0</v>
      </c>
      <c r="G22" s="776">
        <v>0</v>
      </c>
      <c r="H22" s="1131">
        <f>G22*D22</f>
        <v>0</v>
      </c>
      <c r="J22" s="1129"/>
      <c r="K22" s="1130">
        <f>J22*D22</f>
        <v>0</v>
      </c>
      <c r="L22" s="776">
        <v>0</v>
      </c>
      <c r="M22" s="169">
        <f>L22*D22</f>
        <v>0</v>
      </c>
      <c r="N22" s="378"/>
      <c r="O22" s="378"/>
      <c r="P22" s="381"/>
    </row>
    <row r="23" spans="1:16" ht="15" customHeight="1">
      <c r="A23" s="338" t="s">
        <v>182</v>
      </c>
      <c r="B23" s="338"/>
      <c r="C23" s="331"/>
      <c r="D23" s="291">
        <v>25</v>
      </c>
      <c r="E23" s="1129"/>
      <c r="F23" s="1130">
        <f>E23*D23</f>
        <v>0</v>
      </c>
      <c r="G23" s="776"/>
      <c r="H23" s="1131">
        <f>G23*D23</f>
        <v>0</v>
      </c>
      <c r="J23" s="1129"/>
      <c r="K23" s="1130">
        <f>J23*D23</f>
        <v>0</v>
      </c>
      <c r="L23" s="776"/>
      <c r="M23" s="169">
        <f>L23*D23</f>
        <v>0</v>
      </c>
      <c r="N23" s="378"/>
      <c r="O23" s="378"/>
      <c r="P23" s="381"/>
    </row>
    <row r="24" spans="1:16" ht="15" customHeight="1">
      <c r="A24" s="335" t="s">
        <v>265</v>
      </c>
      <c r="B24" s="1384"/>
      <c r="C24" s="319"/>
      <c r="D24" s="1380"/>
      <c r="E24" s="1358"/>
      <c r="F24" s="1138">
        <f>E24*D24</f>
        <v>0</v>
      </c>
      <c r="G24" s="875"/>
      <c r="H24" s="1315">
        <f>G24*D24</f>
        <v>0</v>
      </c>
      <c r="I24" s="98"/>
      <c r="J24" s="1358"/>
      <c r="K24" s="1138">
        <f>J24*D24</f>
        <v>0</v>
      </c>
      <c r="L24" s="875"/>
      <c r="M24" s="171">
        <f>L24*D24</f>
        <v>0</v>
      </c>
      <c r="N24" s="311"/>
      <c r="O24" s="311"/>
      <c r="P24" s="337"/>
    </row>
    <row r="25" spans="1:16" ht="6" customHeight="1">
      <c r="A25" s="338"/>
      <c r="B25" s="341"/>
      <c r="C25" s="339"/>
      <c r="D25" s="383"/>
      <c r="E25" s="1361"/>
      <c r="F25" s="1130"/>
      <c r="G25" s="1362"/>
      <c r="H25" s="1131"/>
      <c r="I25" s="66"/>
      <c r="J25" s="1361"/>
      <c r="K25" s="1130"/>
      <c r="L25" s="1362"/>
      <c r="M25" s="169"/>
      <c r="N25" s="314"/>
      <c r="O25" s="314"/>
      <c r="P25" s="334"/>
    </row>
    <row r="26" spans="1:16" ht="15" customHeight="1" thickBot="1">
      <c r="A26" s="150" t="s">
        <v>189</v>
      </c>
      <c r="B26" s="150"/>
      <c r="C26" s="409"/>
      <c r="D26" s="304" t="s">
        <v>178</v>
      </c>
      <c r="E26" s="212" t="s">
        <v>179</v>
      </c>
      <c r="F26" s="1132">
        <f>SUM(F21:F24)</f>
        <v>0</v>
      </c>
      <c r="G26" s="132" t="s">
        <v>179</v>
      </c>
      <c r="H26" s="1133">
        <f>IF(ISERROR(SUM(H21:H24)),0,SUM(H21:H24))</f>
        <v>0</v>
      </c>
      <c r="J26" s="212" t="s">
        <v>179</v>
      </c>
      <c r="K26" s="1132">
        <f>SUM(K21:K24)</f>
        <v>0</v>
      </c>
      <c r="L26" s="132" t="s">
        <v>179</v>
      </c>
      <c r="M26" s="170">
        <f>IF(ISERROR(SUM(M21:M24)),0,SUM(M21:M24))</f>
        <v>0</v>
      </c>
      <c r="N26" s="102"/>
      <c r="O26" s="103"/>
      <c r="P26" s="104"/>
    </row>
    <row r="27" spans="1:16" ht="16.5" customHeight="1" thickTop="1">
      <c r="A27" s="335"/>
      <c r="B27" s="319"/>
      <c r="C27" s="319"/>
      <c r="D27" s="164"/>
      <c r="E27" s="359" t="s">
        <v>167</v>
      </c>
      <c r="F27" s="146"/>
      <c r="G27" s="22"/>
      <c r="H27" s="134"/>
      <c r="J27" s="359" t="s">
        <v>167</v>
      </c>
      <c r="K27" s="146"/>
      <c r="L27" s="22"/>
      <c r="M27" s="22"/>
      <c r="N27" s="22"/>
      <c r="O27" s="22"/>
      <c r="P27" s="133"/>
    </row>
    <row r="28" spans="1:16" ht="6.75" customHeight="1">
      <c r="A28" s="335"/>
      <c r="B28" s="319"/>
      <c r="C28" s="319"/>
      <c r="D28" s="164"/>
      <c r="E28" s="360"/>
      <c r="F28" s="331"/>
      <c r="G28" s="331"/>
      <c r="H28" s="364"/>
      <c r="J28" s="360"/>
      <c r="K28" s="331"/>
      <c r="L28" s="331"/>
      <c r="M28" s="331"/>
      <c r="N28" s="331"/>
      <c r="O28" s="331"/>
      <c r="P28" s="339"/>
    </row>
    <row r="29" spans="1:16" ht="13.5">
      <c r="A29" s="338"/>
      <c r="B29" s="331"/>
      <c r="C29" s="331"/>
      <c r="D29" s="331"/>
      <c r="E29" s="361" t="s">
        <v>168</v>
      </c>
      <c r="F29" s="310"/>
      <c r="G29" s="365" t="s">
        <v>169</v>
      </c>
      <c r="H29" s="366"/>
      <c r="J29" s="370" t="s">
        <v>168</v>
      </c>
      <c r="K29" s="314"/>
      <c r="L29" s="372" t="s">
        <v>169</v>
      </c>
      <c r="M29" s="314"/>
      <c r="N29" s="314"/>
      <c r="O29" s="314"/>
      <c r="P29" s="334"/>
    </row>
    <row r="30" spans="1:16" ht="9" customHeight="1">
      <c r="A30" s="357" t="s">
        <v>170</v>
      </c>
      <c r="B30" s="1360"/>
      <c r="C30" s="1356"/>
      <c r="D30" s="357" t="s">
        <v>171</v>
      </c>
      <c r="E30" s="362" t="s">
        <v>172</v>
      </c>
      <c r="F30" s="367" t="s">
        <v>173</v>
      </c>
      <c r="G30" s="367" t="s">
        <v>174</v>
      </c>
      <c r="H30" s="368" t="s">
        <v>175</v>
      </c>
      <c r="J30" s="371" t="s">
        <v>172</v>
      </c>
      <c r="K30" s="357" t="s">
        <v>173</v>
      </c>
      <c r="L30" s="357" t="s">
        <v>174</v>
      </c>
      <c r="M30" s="373" t="s">
        <v>175</v>
      </c>
      <c r="N30" s="374"/>
      <c r="O30" s="374"/>
      <c r="P30" s="375"/>
    </row>
    <row r="31" spans="1:16" ht="36.75" customHeight="1" thickBot="1">
      <c r="A31" s="1363" t="s">
        <v>176</v>
      </c>
      <c r="B31" s="1359"/>
      <c r="C31" s="1357"/>
      <c r="D31" s="1345" t="s">
        <v>700</v>
      </c>
      <c r="E31" s="363" t="s">
        <v>259</v>
      </c>
      <c r="F31" s="1345" t="s">
        <v>718</v>
      </c>
      <c r="G31" s="363" t="s">
        <v>259</v>
      </c>
      <c r="H31" s="1347" t="s">
        <v>718</v>
      </c>
      <c r="I31" s="1346"/>
      <c r="J31" s="363" t="s">
        <v>259</v>
      </c>
      <c r="K31" s="1345" t="s">
        <v>718</v>
      </c>
      <c r="L31" s="363" t="s">
        <v>259</v>
      </c>
      <c r="M31" s="595" t="s">
        <v>720</v>
      </c>
      <c r="N31" s="386"/>
      <c r="O31" s="386"/>
      <c r="P31" s="387"/>
    </row>
    <row r="32" spans="1:16" ht="15" customHeight="1" thickTop="1">
      <c r="A32" s="338" t="s">
        <v>180</v>
      </c>
      <c r="B32" s="338"/>
      <c r="C32" s="331"/>
      <c r="D32" s="291">
        <v>50</v>
      </c>
      <c r="E32" s="1129"/>
      <c r="F32" s="1130">
        <f>E32*D32</f>
        <v>0</v>
      </c>
      <c r="G32" s="776">
        <v>0</v>
      </c>
      <c r="H32" s="1131">
        <f>G32*D32</f>
        <v>0</v>
      </c>
      <c r="J32" s="1129"/>
      <c r="K32" s="1130">
        <f>J32*D32</f>
        <v>0</v>
      </c>
      <c r="L32" s="776">
        <v>0</v>
      </c>
      <c r="M32" s="1134">
        <f>L32*D32</f>
        <v>0</v>
      </c>
      <c r="N32" s="378"/>
      <c r="O32" s="378"/>
      <c r="P32" s="379"/>
    </row>
    <row r="33" spans="1:16" ht="15" customHeight="1">
      <c r="A33" s="338" t="s">
        <v>181</v>
      </c>
      <c r="B33" s="338"/>
      <c r="C33" s="331"/>
      <c r="D33" s="291">
        <v>25</v>
      </c>
      <c r="E33" s="1129"/>
      <c r="F33" s="1130">
        <f>E33*D33</f>
        <v>0</v>
      </c>
      <c r="G33" s="776">
        <v>0</v>
      </c>
      <c r="H33" s="1131">
        <f>G33*D33</f>
        <v>0</v>
      </c>
      <c r="J33" s="1129"/>
      <c r="K33" s="1130">
        <f>J33*D33</f>
        <v>0</v>
      </c>
      <c r="L33" s="776">
        <v>0</v>
      </c>
      <c r="M33" s="169">
        <f>L33*D33</f>
        <v>0</v>
      </c>
      <c r="N33" s="378"/>
      <c r="O33" s="378"/>
      <c r="P33" s="381"/>
    </row>
    <row r="34" spans="1:16" ht="15" customHeight="1">
      <c r="A34" s="338" t="s">
        <v>182</v>
      </c>
      <c r="B34" s="338"/>
      <c r="C34" s="331"/>
      <c r="D34" s="291">
        <v>25</v>
      </c>
      <c r="E34" s="1129"/>
      <c r="F34" s="1130">
        <f>E34*D34</f>
        <v>0</v>
      </c>
      <c r="G34" s="776"/>
      <c r="H34" s="1131">
        <f>G34*D34</f>
        <v>0</v>
      </c>
      <c r="J34" s="1129"/>
      <c r="K34" s="1130">
        <f>J34*D34</f>
        <v>0</v>
      </c>
      <c r="L34" s="776"/>
      <c r="M34" s="169">
        <f>L34*D34</f>
        <v>0</v>
      </c>
      <c r="N34" s="378"/>
      <c r="O34" s="378"/>
      <c r="P34" s="381"/>
    </row>
    <row r="35" spans="1:16" ht="15" customHeight="1">
      <c r="A35" s="335" t="s">
        <v>265</v>
      </c>
      <c r="B35" s="1384"/>
      <c r="C35" s="319"/>
      <c r="D35" s="1383"/>
      <c r="E35" s="1358"/>
      <c r="F35" s="1138">
        <f>E35*D35</f>
        <v>0</v>
      </c>
      <c r="G35" s="875"/>
      <c r="H35" s="1315">
        <f>G35*D35</f>
        <v>0</v>
      </c>
      <c r="I35" s="98"/>
      <c r="J35" s="1358"/>
      <c r="K35" s="1138">
        <f>J35*D35</f>
        <v>0</v>
      </c>
      <c r="L35" s="875"/>
      <c r="M35" s="171">
        <f>L35*D35</f>
        <v>0</v>
      </c>
      <c r="N35" s="311"/>
      <c r="O35" s="311"/>
      <c r="P35" s="337"/>
    </row>
    <row r="36" spans="1:16" ht="6" customHeight="1">
      <c r="A36" s="338"/>
      <c r="B36" s="341"/>
      <c r="C36" s="339"/>
      <c r="D36" s="383"/>
      <c r="E36" s="1361"/>
      <c r="F36" s="1130"/>
      <c r="G36" s="1362"/>
      <c r="H36" s="1131"/>
      <c r="I36" s="66"/>
      <c r="J36" s="1361"/>
      <c r="K36" s="1130"/>
      <c r="L36" s="1362"/>
      <c r="M36" s="169"/>
      <c r="N36" s="314"/>
      <c r="O36" s="314"/>
      <c r="P36" s="334"/>
    </row>
    <row r="37" spans="1:16" ht="15" customHeight="1" thickBot="1">
      <c r="A37" s="150" t="s">
        <v>189</v>
      </c>
      <c r="B37" s="150"/>
      <c r="C37" s="409"/>
      <c r="D37" s="304" t="s">
        <v>178</v>
      </c>
      <c r="E37" s="212" t="s">
        <v>179</v>
      </c>
      <c r="F37" s="1132">
        <f>SUM(F32:F35)</f>
        <v>0</v>
      </c>
      <c r="G37" s="132" t="s">
        <v>179</v>
      </c>
      <c r="H37" s="1133">
        <f>IF(ISERROR(SUM(H32:H35)),0,SUM(H32:H35))</f>
        <v>0</v>
      </c>
      <c r="J37" s="212" t="s">
        <v>179</v>
      </c>
      <c r="K37" s="1132">
        <f>SUM(K32:K35)</f>
        <v>0</v>
      </c>
      <c r="L37" s="132" t="s">
        <v>179</v>
      </c>
      <c r="M37" s="170">
        <f>IF(ISERROR(SUM(M32:M35)),0,SUM(M32:M35))</f>
        <v>0</v>
      </c>
      <c r="N37" s="102"/>
      <c r="O37" s="103"/>
      <c r="P37" s="104"/>
    </row>
    <row r="38" spans="1:16" ht="16.5" customHeight="1" thickTop="1">
      <c r="A38" s="335"/>
      <c r="B38" s="319"/>
      <c r="C38" s="319"/>
      <c r="D38" s="164"/>
      <c r="E38" s="359" t="s">
        <v>167</v>
      </c>
      <c r="F38" s="146"/>
      <c r="G38" s="22"/>
      <c r="H38" s="134"/>
      <c r="J38" s="359" t="s">
        <v>167</v>
      </c>
      <c r="K38" s="146"/>
      <c r="L38" s="22"/>
      <c r="M38" s="22"/>
      <c r="N38" s="22"/>
      <c r="O38" s="22"/>
      <c r="P38" s="133"/>
    </row>
    <row r="39" spans="1:16" ht="6.75" customHeight="1">
      <c r="A39" s="335"/>
      <c r="B39" s="319"/>
      <c r="C39" s="319"/>
      <c r="D39" s="164"/>
      <c r="E39" s="360"/>
      <c r="F39" s="331"/>
      <c r="G39" s="331"/>
      <c r="H39" s="364"/>
      <c r="J39" s="360"/>
      <c r="K39" s="331"/>
      <c r="L39" s="331"/>
      <c r="M39" s="331"/>
      <c r="N39" s="331"/>
      <c r="O39" s="331"/>
      <c r="P39" s="339"/>
    </row>
    <row r="40" spans="1:16" ht="13.5">
      <c r="A40" s="338"/>
      <c r="B40" s="331"/>
      <c r="C40" s="331"/>
      <c r="D40" s="331"/>
      <c r="E40" s="361" t="s">
        <v>168</v>
      </c>
      <c r="F40" s="310"/>
      <c r="G40" s="365" t="s">
        <v>169</v>
      </c>
      <c r="H40" s="366"/>
      <c r="J40" s="370" t="s">
        <v>168</v>
      </c>
      <c r="K40" s="314"/>
      <c r="L40" s="372" t="s">
        <v>169</v>
      </c>
      <c r="M40" s="314"/>
      <c r="N40" s="314"/>
      <c r="O40" s="314"/>
      <c r="P40" s="334"/>
    </row>
    <row r="41" spans="1:16" ht="9" customHeight="1">
      <c r="A41" s="357" t="s">
        <v>170</v>
      </c>
      <c r="B41" s="1360"/>
      <c r="C41" s="1356"/>
      <c r="D41" s="357" t="s">
        <v>171</v>
      </c>
      <c r="E41" s="362" t="s">
        <v>172</v>
      </c>
      <c r="F41" s="367" t="s">
        <v>173</v>
      </c>
      <c r="G41" s="367" t="s">
        <v>174</v>
      </c>
      <c r="H41" s="368" t="s">
        <v>175</v>
      </c>
      <c r="J41" s="371" t="s">
        <v>172</v>
      </c>
      <c r="K41" s="357" t="s">
        <v>173</v>
      </c>
      <c r="L41" s="357" t="s">
        <v>174</v>
      </c>
      <c r="M41" s="373" t="s">
        <v>175</v>
      </c>
      <c r="N41" s="374"/>
      <c r="O41" s="374"/>
      <c r="P41" s="375"/>
    </row>
    <row r="42" spans="1:16" ht="37.5" customHeight="1" thickBot="1">
      <c r="A42" s="1363" t="s">
        <v>176</v>
      </c>
      <c r="B42" s="1359"/>
      <c r="C42" s="1357"/>
      <c r="D42" s="1345" t="s">
        <v>700</v>
      </c>
      <c r="E42" s="363" t="s">
        <v>259</v>
      </c>
      <c r="F42" s="1345" t="s">
        <v>718</v>
      </c>
      <c r="G42" s="363" t="s">
        <v>259</v>
      </c>
      <c r="H42" s="1348" t="s">
        <v>718</v>
      </c>
      <c r="I42" s="1346"/>
      <c r="J42" s="363" t="s">
        <v>259</v>
      </c>
      <c r="K42" s="1345" t="s">
        <v>718</v>
      </c>
      <c r="L42" s="363" t="s">
        <v>259</v>
      </c>
      <c r="M42" s="595" t="s">
        <v>720</v>
      </c>
      <c r="N42" s="386"/>
      <c r="O42" s="386"/>
      <c r="P42" s="387"/>
    </row>
    <row r="43" spans="1:16" ht="15" customHeight="1" thickTop="1">
      <c r="A43" s="338" t="s">
        <v>180</v>
      </c>
      <c r="B43" s="338"/>
      <c r="C43" s="331"/>
      <c r="D43" s="291">
        <v>50</v>
      </c>
      <c r="E43" s="1129"/>
      <c r="F43" s="1130">
        <f>E43*D43</f>
        <v>0</v>
      </c>
      <c r="G43" s="776">
        <v>0</v>
      </c>
      <c r="H43" s="1131">
        <f>G43*D43</f>
        <v>0</v>
      </c>
      <c r="J43" s="1129"/>
      <c r="K43" s="1130">
        <f>J43*D43</f>
        <v>0</v>
      </c>
      <c r="L43" s="776">
        <v>0</v>
      </c>
      <c r="M43" s="1134">
        <f>L43*D43</f>
        <v>0</v>
      </c>
      <c r="N43" s="378"/>
      <c r="O43" s="378"/>
      <c r="P43" s="379"/>
    </row>
    <row r="44" spans="1:16" ht="15" customHeight="1">
      <c r="A44" s="338" t="s">
        <v>181</v>
      </c>
      <c r="B44" s="338"/>
      <c r="C44" s="331"/>
      <c r="D44" s="291">
        <v>25</v>
      </c>
      <c r="E44" s="1129"/>
      <c r="F44" s="1130">
        <f>E44*D44</f>
        <v>0</v>
      </c>
      <c r="G44" s="776">
        <v>0</v>
      </c>
      <c r="H44" s="1131">
        <f>G44*D44</f>
        <v>0</v>
      </c>
      <c r="J44" s="1129"/>
      <c r="K44" s="1130">
        <f>J44*D44</f>
        <v>0</v>
      </c>
      <c r="L44" s="776">
        <v>0</v>
      </c>
      <c r="M44" s="169">
        <f>L44*D44</f>
        <v>0</v>
      </c>
      <c r="N44" s="378"/>
      <c r="O44" s="378"/>
      <c r="P44" s="381"/>
    </row>
    <row r="45" spans="1:16" ht="15" customHeight="1">
      <c r="A45" s="338" t="s">
        <v>182</v>
      </c>
      <c r="B45" s="338"/>
      <c r="C45" s="331"/>
      <c r="D45" s="291">
        <v>25</v>
      </c>
      <c r="E45" s="1129"/>
      <c r="F45" s="1130">
        <f>E45*D45</f>
        <v>0</v>
      </c>
      <c r="G45" s="776"/>
      <c r="H45" s="1131">
        <f>G45*D45</f>
        <v>0</v>
      </c>
      <c r="J45" s="1129"/>
      <c r="K45" s="1130">
        <f>J45*D45</f>
        <v>0</v>
      </c>
      <c r="L45" s="776"/>
      <c r="M45" s="169">
        <f>L45*D45</f>
        <v>0</v>
      </c>
      <c r="N45" s="378"/>
      <c r="O45" s="378"/>
      <c r="P45" s="381"/>
    </row>
    <row r="46" spans="1:16" ht="15" customHeight="1">
      <c r="A46" s="335" t="s">
        <v>265</v>
      </c>
      <c r="B46" s="1384"/>
      <c r="C46" s="319"/>
      <c r="D46" s="1383"/>
      <c r="E46" s="1358"/>
      <c r="F46" s="1138">
        <f>E46*D46</f>
        <v>0</v>
      </c>
      <c r="G46" s="875"/>
      <c r="H46" s="1315">
        <f>G46*D46</f>
        <v>0</v>
      </c>
      <c r="I46" s="98"/>
      <c r="J46" s="1358"/>
      <c r="K46" s="1138">
        <f>J46*D46</f>
        <v>0</v>
      </c>
      <c r="L46" s="875"/>
      <c r="M46" s="171">
        <f>L46*D46</f>
        <v>0</v>
      </c>
      <c r="N46" s="311"/>
      <c r="O46" s="311"/>
      <c r="P46" s="337"/>
    </row>
    <row r="47" spans="1:16" ht="6" customHeight="1">
      <c r="A47" s="338"/>
      <c r="B47" s="341"/>
      <c r="C47" s="339"/>
      <c r="D47" s="383"/>
      <c r="E47" s="1361"/>
      <c r="F47" s="1130"/>
      <c r="G47" s="1362"/>
      <c r="H47" s="1131"/>
      <c r="I47" s="66"/>
      <c r="J47" s="1361"/>
      <c r="K47" s="1130"/>
      <c r="L47" s="1362"/>
      <c r="M47" s="169"/>
      <c r="N47" s="314"/>
      <c r="O47" s="314"/>
      <c r="P47" s="334"/>
    </row>
    <row r="48" spans="1:16" ht="15" customHeight="1" thickBot="1">
      <c r="A48" s="150" t="s">
        <v>189</v>
      </c>
      <c r="B48" s="150"/>
      <c r="C48" s="409"/>
      <c r="D48" s="304" t="s">
        <v>178</v>
      </c>
      <c r="E48" s="212" t="s">
        <v>179</v>
      </c>
      <c r="F48" s="1132">
        <f>SUM(F43:F46)</f>
        <v>0</v>
      </c>
      <c r="G48" s="132" t="s">
        <v>179</v>
      </c>
      <c r="H48" s="1133">
        <f>IF(ISERROR(SUM(H43:H46)),0,SUM(H43:H46))</f>
        <v>0</v>
      </c>
      <c r="J48" s="212" t="s">
        <v>179</v>
      </c>
      <c r="K48" s="1132">
        <f>SUM(K43:K46)</f>
        <v>0</v>
      </c>
      <c r="L48" s="132" t="s">
        <v>179</v>
      </c>
      <c r="M48" s="170">
        <f>IF(ISERROR(SUM(M43:M46)),0,SUM(M43:M46))</f>
        <v>0</v>
      </c>
      <c r="N48" s="102"/>
      <c r="O48" s="103"/>
      <c r="P48" s="104"/>
    </row>
    <row r="49" spans="1:16" ht="6.75" customHeight="1" thickTop="1">
      <c r="A49" s="319"/>
      <c r="B49" s="319"/>
      <c r="C49" s="319"/>
      <c r="D49" s="441"/>
      <c r="E49" s="1241"/>
      <c r="F49" s="1242"/>
      <c r="G49" s="1241"/>
      <c r="H49" s="1242"/>
      <c r="J49" s="1241"/>
      <c r="K49" s="1242"/>
      <c r="L49" s="1241"/>
      <c r="M49" s="194"/>
      <c r="N49" s="1243"/>
      <c r="O49" s="119"/>
      <c r="P49" s="1243"/>
    </row>
    <row r="50" spans="1:16" ht="15.75" customHeight="1">
      <c r="A50" s="319"/>
      <c r="B50" s="319"/>
      <c r="C50" s="319"/>
      <c r="D50" s="441"/>
      <c r="E50" s="1241"/>
      <c r="F50" s="1242"/>
      <c r="G50" s="1241"/>
      <c r="H50" s="1242"/>
      <c r="J50" s="1241"/>
      <c r="K50" s="1242"/>
      <c r="L50" s="1241"/>
      <c r="M50" s="194"/>
      <c r="N50" s="1243"/>
      <c r="O50" s="119"/>
      <c r="P50" s="1243"/>
    </row>
    <row r="51" spans="1:16" ht="34.5" customHeight="1">
      <c r="A51" s="319"/>
      <c r="B51" s="319"/>
      <c r="C51" s="319"/>
      <c r="D51" s="441"/>
      <c r="E51" s="1241"/>
      <c r="F51" s="1242"/>
      <c r="G51" s="1241"/>
      <c r="H51" s="1242"/>
      <c r="J51" s="1241"/>
      <c r="K51" s="1242"/>
      <c r="L51" s="1241"/>
      <c r="M51" s="194"/>
      <c r="N51" s="1243"/>
      <c r="O51" s="119"/>
      <c r="P51" s="1243"/>
    </row>
    <row r="52" spans="1:16" ht="29.25" customHeight="1">
      <c r="A52" s="319"/>
      <c r="B52" s="319"/>
      <c r="C52" s="319"/>
      <c r="D52" s="441"/>
      <c r="E52" s="1241"/>
      <c r="F52" s="1242"/>
      <c r="G52" s="1241"/>
      <c r="H52" s="1242"/>
      <c r="J52" s="1241"/>
      <c r="K52" s="1242"/>
      <c r="L52" s="1241"/>
      <c r="M52" s="194"/>
      <c r="N52" s="1243"/>
      <c r="O52" s="119"/>
      <c r="P52" s="1243"/>
    </row>
    <row r="53" spans="1:16" ht="16.5" customHeight="1">
      <c r="A53" s="6" t="str">
        <f>Rev_Date</f>
        <v>REVISED JULY 1, 2010</v>
      </c>
      <c r="B53" s="6"/>
      <c r="C53" s="6"/>
      <c r="D53" s="6"/>
      <c r="E53" s="25" t="str">
        <f>Exp_Date</f>
        <v>FORM EXPIRES 6-30-12</v>
      </c>
      <c r="F53" s="25"/>
      <c r="G53" s="25"/>
      <c r="H53" s="25"/>
      <c r="I53" s="25"/>
      <c r="J53" s="25"/>
      <c r="K53" s="25"/>
      <c r="L53" s="6"/>
      <c r="M53" s="6"/>
      <c r="N53" s="6"/>
      <c r="O53" s="6"/>
      <c r="P53" s="23" t="s">
        <v>190</v>
      </c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showGridLines="0" showZeros="0" zoomScale="115" zoomScaleNormal="115" workbookViewId="0" topLeftCell="A1">
      <selection activeCell="F5" sqref="F5"/>
    </sheetView>
  </sheetViews>
  <sheetFormatPr defaultColWidth="9.140625" defaultRowHeight="12.75"/>
  <cols>
    <col min="1" max="1" width="8.7109375" style="10" customWidth="1"/>
    <col min="2" max="2" width="30.421875" style="10" customWidth="1"/>
    <col min="3" max="3" width="3.140625" style="10" customWidth="1"/>
    <col min="4" max="4" width="4.7109375" style="10" customWidth="1"/>
    <col min="5" max="6" width="7.7109375" style="126" customWidth="1"/>
    <col min="7" max="7" width="6.7109375" style="105" customWidth="1"/>
    <col min="8" max="8" width="7.7109375" style="105" customWidth="1"/>
    <col min="9" max="9" width="0.9921875" style="10" customWidth="1"/>
    <col min="10" max="11" width="7.7109375" style="105" customWidth="1"/>
    <col min="12" max="12" width="4.7109375" style="105" customWidth="1"/>
    <col min="13" max="13" width="2.7109375" style="105" customWidth="1"/>
    <col min="14" max="14" width="1.7109375" style="105" customWidth="1"/>
    <col min="15" max="16" width="2.7109375" style="105" customWidth="1"/>
    <col min="17" max="18" width="1.7109375" style="105" customWidth="1"/>
    <col min="19" max="16384" width="9.140625" style="10" customWidth="1"/>
  </cols>
  <sheetData>
    <row r="1" spans="1:18" ht="13.5">
      <c r="A1" s="326" t="s">
        <v>191</v>
      </c>
      <c r="B1" s="346"/>
      <c r="C1" s="346"/>
      <c r="D1" s="344"/>
      <c r="E1" s="388"/>
      <c r="F1" s="388"/>
      <c r="G1" s="388"/>
      <c r="H1" s="388"/>
      <c r="I1" s="344"/>
      <c r="J1" s="388"/>
      <c r="K1" s="388"/>
      <c r="L1" s="388"/>
      <c r="M1" s="388"/>
      <c r="N1" s="388"/>
      <c r="O1" s="388"/>
      <c r="P1" s="388"/>
      <c r="Q1" s="388"/>
      <c r="R1" s="389"/>
    </row>
    <row r="2" spans="1:18" ht="8.25" customHeight="1">
      <c r="A2" s="327" t="s">
        <v>562</v>
      </c>
      <c r="B2" s="328"/>
      <c r="C2" s="328"/>
      <c r="D2" s="164"/>
      <c r="E2" s="390"/>
      <c r="F2" s="391" t="s">
        <v>71</v>
      </c>
      <c r="G2" s="392"/>
      <c r="H2" s="392"/>
      <c r="I2" s="164"/>
      <c r="J2" s="393"/>
      <c r="K2" s="393"/>
      <c r="L2" s="391" t="s">
        <v>72</v>
      </c>
      <c r="M2" s="393"/>
      <c r="N2" s="392"/>
      <c r="O2" s="392"/>
      <c r="P2" s="392"/>
      <c r="Q2" s="392"/>
      <c r="R2" s="394"/>
    </row>
    <row r="3" spans="1:18" s="350" customFormat="1" ht="12.75">
      <c r="A3" s="395">
        <f>'A01'!$E$4</f>
        <v>0</v>
      </c>
      <c r="B3" s="351"/>
      <c r="C3" s="351"/>
      <c r="E3" s="396"/>
      <c r="F3" s="397">
        <f>'A01'!$E$5</f>
        <v>0</v>
      </c>
      <c r="G3" s="398"/>
      <c r="H3" s="398"/>
      <c r="J3" s="399"/>
      <c r="K3" s="399"/>
      <c r="L3" s="400"/>
      <c r="M3" s="401">
        <f>'A01'!$P$5</f>
        <v>0</v>
      </c>
      <c r="N3" s="401"/>
      <c r="O3" s="402" t="s">
        <v>7</v>
      </c>
      <c r="P3" s="403">
        <f>'A01'!$R$5</f>
        <v>0</v>
      </c>
      <c r="Q3" s="401"/>
      <c r="R3" s="404"/>
    </row>
    <row r="4" spans="1:18" ht="3" customHeight="1" thickBot="1">
      <c r="A4" s="92"/>
      <c r="B4" s="93"/>
      <c r="C4" s="93"/>
      <c r="D4" s="93"/>
      <c r="E4" s="107"/>
      <c r="F4" s="108"/>
      <c r="G4" s="109"/>
      <c r="H4" s="109"/>
      <c r="I4" s="93"/>
      <c r="J4" s="109"/>
      <c r="K4" s="109"/>
      <c r="L4" s="110"/>
      <c r="M4" s="109"/>
      <c r="N4" s="109"/>
      <c r="O4" s="109"/>
      <c r="P4" s="109"/>
      <c r="Q4" s="109"/>
      <c r="R4" s="111"/>
    </row>
    <row r="5" spans="1:18" ht="15.75" customHeight="1" thickTop="1">
      <c r="A5" s="335"/>
      <c r="B5" s="319"/>
      <c r="C5" s="319"/>
      <c r="D5" s="164"/>
      <c r="E5" s="421" t="s">
        <v>167</v>
      </c>
      <c r="F5" s="148"/>
      <c r="G5" s="112"/>
      <c r="H5" s="113"/>
      <c r="J5" s="421" t="s">
        <v>167</v>
      </c>
      <c r="K5" s="149"/>
      <c r="L5" s="112"/>
      <c r="M5" s="112"/>
      <c r="N5" s="112"/>
      <c r="O5" s="112"/>
      <c r="P5" s="112"/>
      <c r="Q5" s="112"/>
      <c r="R5" s="114"/>
    </row>
    <row r="6" spans="1:18" ht="3" customHeight="1">
      <c r="A6" s="335"/>
      <c r="B6" s="319"/>
      <c r="C6" s="319"/>
      <c r="D6" s="164"/>
      <c r="E6" s="410"/>
      <c r="F6" s="413"/>
      <c r="G6" s="414"/>
      <c r="H6" s="415"/>
      <c r="J6" s="422"/>
      <c r="K6" s="414"/>
      <c r="L6" s="414"/>
      <c r="M6" s="414"/>
      <c r="N6" s="414"/>
      <c r="O6" s="414"/>
      <c r="P6" s="414"/>
      <c r="Q6" s="414"/>
      <c r="R6" s="425"/>
    </row>
    <row r="7" spans="1:18" ht="11.25" customHeight="1">
      <c r="A7" s="338"/>
      <c r="B7" s="331"/>
      <c r="C7" s="331"/>
      <c r="D7" s="331"/>
      <c r="E7" s="411" t="s">
        <v>168</v>
      </c>
      <c r="F7" s="416"/>
      <c r="G7" s="417" t="s">
        <v>169</v>
      </c>
      <c r="H7" s="418"/>
      <c r="J7" s="423" t="s">
        <v>168</v>
      </c>
      <c r="K7" s="426"/>
      <c r="L7" s="427" t="s">
        <v>169</v>
      </c>
      <c r="M7" s="426"/>
      <c r="N7" s="426"/>
      <c r="O7" s="426"/>
      <c r="P7" s="426"/>
      <c r="Q7" s="426"/>
      <c r="R7" s="428"/>
    </row>
    <row r="8" spans="1:18" ht="9" customHeight="1">
      <c r="A8" s="373" t="s">
        <v>170</v>
      </c>
      <c r="B8" s="374"/>
      <c r="C8" s="374"/>
      <c r="D8" s="368" t="s">
        <v>171</v>
      </c>
      <c r="E8" s="412" t="s">
        <v>172</v>
      </c>
      <c r="F8" s="419" t="s">
        <v>173</v>
      </c>
      <c r="G8" s="419" t="s">
        <v>174</v>
      </c>
      <c r="H8" s="420" t="s">
        <v>175</v>
      </c>
      <c r="J8" s="424" t="s">
        <v>172</v>
      </c>
      <c r="K8" s="429" t="s">
        <v>173</v>
      </c>
      <c r="L8" s="430" t="s">
        <v>174</v>
      </c>
      <c r="M8" s="431"/>
      <c r="N8" s="430" t="s">
        <v>175</v>
      </c>
      <c r="O8" s="431"/>
      <c r="P8" s="431"/>
      <c r="Q8" s="431"/>
      <c r="R8" s="432"/>
    </row>
    <row r="9" spans="1:18" ht="36.75" customHeight="1" thickBot="1">
      <c r="A9" s="405" t="s">
        <v>176</v>
      </c>
      <c r="B9" s="405"/>
      <c r="C9" s="405"/>
      <c r="D9" s="1347" t="s">
        <v>719</v>
      </c>
      <c r="E9" s="1351" t="s">
        <v>721</v>
      </c>
      <c r="F9" s="1352" t="s">
        <v>718</v>
      </c>
      <c r="G9" s="1351" t="s">
        <v>721</v>
      </c>
      <c r="H9" s="1355" t="s">
        <v>718</v>
      </c>
      <c r="I9" s="1346"/>
      <c r="J9" s="1351" t="s">
        <v>721</v>
      </c>
      <c r="K9" s="1352" t="s">
        <v>718</v>
      </c>
      <c r="L9" s="1373" t="s">
        <v>721</v>
      </c>
      <c r="M9" s="433"/>
      <c r="N9" s="1354" t="s">
        <v>718</v>
      </c>
      <c r="O9" s="434"/>
      <c r="P9" s="434"/>
      <c r="Q9" s="434"/>
      <c r="R9" s="435"/>
    </row>
    <row r="10" spans="1:18" ht="15" customHeight="1" thickTop="1">
      <c r="A10" s="338" t="s">
        <v>182</v>
      </c>
      <c r="B10" s="338"/>
      <c r="C10" s="1364"/>
      <c r="D10" s="383">
        <v>25</v>
      </c>
      <c r="E10" s="1135"/>
      <c r="F10" s="1130">
        <f>E10*D10</f>
        <v>0</v>
      </c>
      <c r="G10" s="1140"/>
      <c r="H10" s="1143">
        <f>G10*D10</f>
        <v>0</v>
      </c>
      <c r="J10" s="1135"/>
      <c r="K10" s="1130">
        <f>J10*D10</f>
        <v>0</v>
      </c>
      <c r="L10" s="1140"/>
      <c r="M10" s="106"/>
      <c r="N10" s="1146">
        <f>L10*D10</f>
        <v>0</v>
      </c>
      <c r="O10" s="106"/>
      <c r="P10" s="106"/>
      <c r="Q10" s="106"/>
      <c r="R10" s="118"/>
    </row>
    <row r="11" spans="1:19" ht="15" customHeight="1">
      <c r="A11" s="338" t="s">
        <v>468</v>
      </c>
      <c r="B11" s="338"/>
      <c r="C11" s="339"/>
      <c r="D11" s="383">
        <v>25</v>
      </c>
      <c r="E11" s="1135"/>
      <c r="F11" s="1130">
        <f aca="true" t="shared" si="0" ref="F11:F26">E11*D11</f>
        <v>0</v>
      </c>
      <c r="G11" s="1140"/>
      <c r="H11" s="1131">
        <f aca="true" t="shared" si="1" ref="H11:H26">G11*D11</f>
        <v>0</v>
      </c>
      <c r="J11" s="1135"/>
      <c r="K11" s="1130">
        <f aca="true" t="shared" si="2" ref="K11:K26">J11*D11</f>
        <v>0</v>
      </c>
      <c r="L11" s="1140"/>
      <c r="M11" s="106"/>
      <c r="N11" s="1147">
        <f aca="true" t="shared" si="3" ref="N11:N26">L11*D11</f>
        <v>0</v>
      </c>
      <c r="O11" s="96"/>
      <c r="P11" s="96"/>
      <c r="Q11" s="96"/>
      <c r="R11" s="97"/>
      <c r="S11" s="6"/>
    </row>
    <row r="12" spans="1:19" ht="15" customHeight="1">
      <c r="A12" s="338" t="s">
        <v>678</v>
      </c>
      <c r="B12" s="338"/>
      <c r="C12" s="339"/>
      <c r="D12" s="383">
        <v>20</v>
      </c>
      <c r="E12" s="1135"/>
      <c r="F12" s="1130">
        <f t="shared" si="0"/>
        <v>0</v>
      </c>
      <c r="G12" s="1140"/>
      <c r="H12" s="1131">
        <f t="shared" si="1"/>
        <v>0</v>
      </c>
      <c r="J12" s="1135"/>
      <c r="K12" s="1130">
        <f t="shared" si="2"/>
        <v>0</v>
      </c>
      <c r="L12" s="1140"/>
      <c r="M12" s="106"/>
      <c r="N12" s="1147">
        <f t="shared" si="3"/>
        <v>0</v>
      </c>
      <c r="O12" s="96"/>
      <c r="P12" s="96"/>
      <c r="Q12" s="96"/>
      <c r="R12" s="97"/>
      <c r="S12" s="6"/>
    </row>
    <row r="13" spans="1:19" ht="15" customHeight="1">
      <c r="A13" s="338" t="s">
        <v>679</v>
      </c>
      <c r="B13" s="338"/>
      <c r="C13" s="339"/>
      <c r="D13" s="383">
        <v>20</v>
      </c>
      <c r="E13" s="1135"/>
      <c r="F13" s="1130">
        <f t="shared" si="0"/>
        <v>0</v>
      </c>
      <c r="G13" s="1140"/>
      <c r="H13" s="1131">
        <f t="shared" si="1"/>
        <v>0</v>
      </c>
      <c r="I13" s="98"/>
      <c r="J13" s="1135"/>
      <c r="K13" s="1130">
        <f t="shared" si="2"/>
        <v>0</v>
      </c>
      <c r="L13" s="1140"/>
      <c r="M13" s="106"/>
      <c r="N13" s="1147">
        <f t="shared" si="3"/>
        <v>0</v>
      </c>
      <c r="O13" s="96"/>
      <c r="P13" s="96"/>
      <c r="Q13" s="96"/>
      <c r="R13" s="97"/>
      <c r="S13" s="6"/>
    </row>
    <row r="14" spans="1:19" ht="15" customHeight="1">
      <c r="A14" s="338" t="s">
        <v>680</v>
      </c>
      <c r="B14" s="338"/>
      <c r="C14" s="339"/>
      <c r="D14" s="383">
        <v>20</v>
      </c>
      <c r="E14" s="1135"/>
      <c r="F14" s="1130">
        <f>E14*D14</f>
        <v>0</v>
      </c>
      <c r="G14" s="1140"/>
      <c r="H14" s="1131">
        <f>G14*D14</f>
        <v>0</v>
      </c>
      <c r="I14" s="98"/>
      <c r="J14" s="1135"/>
      <c r="K14" s="1130">
        <f>J14*D14</f>
        <v>0</v>
      </c>
      <c r="L14" s="1140"/>
      <c r="M14" s="106"/>
      <c r="N14" s="1147">
        <f>L14*D14</f>
        <v>0</v>
      </c>
      <c r="O14" s="96"/>
      <c r="P14" s="96"/>
      <c r="Q14" s="96"/>
      <c r="R14" s="97"/>
      <c r="S14" s="6"/>
    </row>
    <row r="15" spans="1:19" ht="15" customHeight="1">
      <c r="A15" s="338" t="s">
        <v>681</v>
      </c>
      <c r="B15" s="338"/>
      <c r="C15" s="339"/>
      <c r="D15" s="383">
        <v>25</v>
      </c>
      <c r="E15" s="1135"/>
      <c r="F15" s="1130">
        <f t="shared" si="0"/>
        <v>0</v>
      </c>
      <c r="G15" s="1140"/>
      <c r="H15" s="1131">
        <f t="shared" si="1"/>
        <v>0</v>
      </c>
      <c r="I15" s="98"/>
      <c r="J15" s="1135"/>
      <c r="K15" s="1130">
        <f t="shared" si="2"/>
        <v>0</v>
      </c>
      <c r="L15" s="1140"/>
      <c r="M15" s="106"/>
      <c r="N15" s="1147">
        <f t="shared" si="3"/>
        <v>0</v>
      </c>
      <c r="O15" s="96"/>
      <c r="P15" s="96"/>
      <c r="Q15" s="96"/>
      <c r="R15" s="97"/>
      <c r="S15" s="6"/>
    </row>
    <row r="16" spans="1:19" ht="15" customHeight="1">
      <c r="A16" s="338" t="s">
        <v>682</v>
      </c>
      <c r="B16" s="338"/>
      <c r="C16" s="339"/>
      <c r="D16" s="383">
        <v>20</v>
      </c>
      <c r="E16" s="1135"/>
      <c r="F16" s="1130">
        <f t="shared" si="0"/>
        <v>0</v>
      </c>
      <c r="G16" s="1140"/>
      <c r="H16" s="1131">
        <f t="shared" si="1"/>
        <v>0</v>
      </c>
      <c r="I16" s="98"/>
      <c r="J16" s="1135"/>
      <c r="K16" s="1130">
        <f t="shared" si="2"/>
        <v>0</v>
      </c>
      <c r="L16" s="1140"/>
      <c r="M16" s="106"/>
      <c r="N16" s="1147">
        <f t="shared" si="3"/>
        <v>0</v>
      </c>
      <c r="O16" s="96"/>
      <c r="P16" s="96"/>
      <c r="Q16" s="96"/>
      <c r="R16" s="97"/>
      <c r="S16" s="6"/>
    </row>
    <row r="17" spans="1:19" ht="15" customHeight="1">
      <c r="A17" s="338" t="s">
        <v>683</v>
      </c>
      <c r="B17" s="338"/>
      <c r="C17" s="339"/>
      <c r="D17" s="383">
        <v>20</v>
      </c>
      <c r="E17" s="1135"/>
      <c r="F17" s="1130">
        <f>E17*D17</f>
        <v>0</v>
      </c>
      <c r="G17" s="1140"/>
      <c r="H17" s="1131">
        <f>G17*D17</f>
        <v>0</v>
      </c>
      <c r="I17" s="98"/>
      <c r="J17" s="1135"/>
      <c r="K17" s="1130">
        <f>J17*D17</f>
        <v>0</v>
      </c>
      <c r="L17" s="1140"/>
      <c r="M17" s="106"/>
      <c r="N17" s="1147">
        <f>L17*D17</f>
        <v>0</v>
      </c>
      <c r="O17" s="96"/>
      <c r="P17" s="96"/>
      <c r="Q17" s="96"/>
      <c r="R17" s="97"/>
      <c r="S17" s="6"/>
    </row>
    <row r="18" spans="1:19" ht="15" customHeight="1">
      <c r="A18" s="338" t="s">
        <v>684</v>
      </c>
      <c r="B18" s="338"/>
      <c r="C18" s="339"/>
      <c r="D18" s="383">
        <v>20</v>
      </c>
      <c r="E18" s="1135"/>
      <c r="F18" s="1130">
        <f t="shared" si="0"/>
        <v>0</v>
      </c>
      <c r="G18" s="1140"/>
      <c r="H18" s="1131">
        <f t="shared" si="1"/>
        <v>0</v>
      </c>
      <c r="I18" s="98"/>
      <c r="J18" s="1135"/>
      <c r="K18" s="1130">
        <f t="shared" si="2"/>
        <v>0</v>
      </c>
      <c r="L18" s="1140"/>
      <c r="M18" s="106"/>
      <c r="N18" s="1147">
        <f t="shared" si="3"/>
        <v>0</v>
      </c>
      <c r="O18" s="96"/>
      <c r="P18" s="96"/>
      <c r="Q18" s="96"/>
      <c r="R18" s="97"/>
      <c r="S18" s="6"/>
    </row>
    <row r="19" spans="1:19" ht="15" customHeight="1">
      <c r="A19" s="338" t="s">
        <v>685</v>
      </c>
      <c r="B19" s="338"/>
      <c r="C19" s="339"/>
      <c r="D19" s="383">
        <v>20</v>
      </c>
      <c r="E19" s="1135"/>
      <c r="F19" s="1130">
        <f t="shared" si="0"/>
        <v>0</v>
      </c>
      <c r="G19" s="1140"/>
      <c r="H19" s="1131">
        <f t="shared" si="1"/>
        <v>0</v>
      </c>
      <c r="I19" s="98"/>
      <c r="J19" s="1135"/>
      <c r="K19" s="1130">
        <f t="shared" si="2"/>
        <v>0</v>
      </c>
      <c r="L19" s="1140"/>
      <c r="M19" s="118"/>
      <c r="N19" s="1147">
        <f t="shared" si="3"/>
        <v>0</v>
      </c>
      <c r="O19" s="96"/>
      <c r="P19" s="96"/>
      <c r="Q19" s="96"/>
      <c r="R19" s="97"/>
      <c r="S19" s="6"/>
    </row>
    <row r="20" spans="1:18" ht="15" customHeight="1">
      <c r="A20" s="338" t="s">
        <v>686</v>
      </c>
      <c r="B20" s="338"/>
      <c r="C20" s="339"/>
      <c r="D20" s="383">
        <v>25</v>
      </c>
      <c r="E20" s="1135"/>
      <c r="F20" s="1130">
        <f t="shared" si="0"/>
        <v>0</v>
      </c>
      <c r="G20" s="1140"/>
      <c r="H20" s="1131">
        <f t="shared" si="1"/>
        <v>0</v>
      </c>
      <c r="J20" s="1135"/>
      <c r="K20" s="1130">
        <f t="shared" si="2"/>
        <v>0</v>
      </c>
      <c r="L20" s="1140"/>
      <c r="M20" s="106"/>
      <c r="N20" s="1147">
        <f t="shared" si="3"/>
        <v>0</v>
      </c>
      <c r="O20" s="96"/>
      <c r="P20" s="96"/>
      <c r="Q20" s="96"/>
      <c r="R20" s="97"/>
    </row>
    <row r="21" spans="1:18" ht="15" customHeight="1">
      <c r="A21" s="338" t="s">
        <v>687</v>
      </c>
      <c r="B21" s="338"/>
      <c r="C21" s="339"/>
      <c r="D21" s="383">
        <v>25</v>
      </c>
      <c r="E21" s="1135"/>
      <c r="F21" s="1130">
        <f t="shared" si="0"/>
        <v>0</v>
      </c>
      <c r="G21" s="1140"/>
      <c r="H21" s="1131">
        <f t="shared" si="1"/>
        <v>0</v>
      </c>
      <c r="J21" s="1135"/>
      <c r="K21" s="1130">
        <f t="shared" si="2"/>
        <v>0</v>
      </c>
      <c r="L21" s="1140"/>
      <c r="M21" s="106"/>
      <c r="N21" s="1147">
        <f t="shared" si="3"/>
        <v>0</v>
      </c>
      <c r="O21" s="96"/>
      <c r="P21" s="96"/>
      <c r="Q21" s="96"/>
      <c r="R21" s="97"/>
    </row>
    <row r="22" spans="1:18" ht="15" customHeight="1">
      <c r="A22" s="338" t="s">
        <v>688</v>
      </c>
      <c r="B22" s="338"/>
      <c r="C22" s="339"/>
      <c r="D22" s="383">
        <v>25</v>
      </c>
      <c r="E22" s="1135"/>
      <c r="F22" s="1130">
        <f t="shared" si="0"/>
        <v>0</v>
      </c>
      <c r="G22" s="1140"/>
      <c r="H22" s="1131">
        <f t="shared" si="1"/>
        <v>0</v>
      </c>
      <c r="J22" s="1135"/>
      <c r="K22" s="1130">
        <f t="shared" si="2"/>
        <v>0</v>
      </c>
      <c r="L22" s="1140"/>
      <c r="M22" s="106"/>
      <c r="N22" s="1147">
        <f t="shared" si="3"/>
        <v>0</v>
      </c>
      <c r="O22" s="96"/>
      <c r="P22" s="96"/>
      <c r="Q22" s="96"/>
      <c r="R22" s="97"/>
    </row>
    <row r="23" spans="1:18" ht="15" customHeight="1">
      <c r="A23" s="338" t="s">
        <v>689</v>
      </c>
      <c r="B23" s="338"/>
      <c r="C23" s="339"/>
      <c r="D23" s="383">
        <v>25</v>
      </c>
      <c r="E23" s="1135"/>
      <c r="F23" s="1130">
        <f t="shared" si="0"/>
        <v>0</v>
      </c>
      <c r="G23" s="1140"/>
      <c r="H23" s="1131">
        <f t="shared" si="1"/>
        <v>0</v>
      </c>
      <c r="J23" s="1135"/>
      <c r="K23" s="1130">
        <f t="shared" si="2"/>
        <v>0</v>
      </c>
      <c r="L23" s="1140"/>
      <c r="M23" s="106"/>
      <c r="N23" s="1147">
        <f t="shared" si="3"/>
        <v>0</v>
      </c>
      <c r="O23" s="96"/>
      <c r="P23" s="96"/>
      <c r="Q23" s="96"/>
      <c r="R23" s="97"/>
    </row>
    <row r="24" spans="1:18" ht="15" customHeight="1">
      <c r="A24" s="338" t="s">
        <v>690</v>
      </c>
      <c r="B24" s="338"/>
      <c r="C24" s="339"/>
      <c r="D24" s="383">
        <v>20</v>
      </c>
      <c r="E24" s="1135"/>
      <c r="F24" s="1130">
        <f t="shared" si="0"/>
        <v>0</v>
      </c>
      <c r="G24" s="1140"/>
      <c r="H24" s="1131">
        <f t="shared" si="1"/>
        <v>0</v>
      </c>
      <c r="J24" s="1135"/>
      <c r="K24" s="1130">
        <f t="shared" si="2"/>
        <v>0</v>
      </c>
      <c r="L24" s="1140"/>
      <c r="M24" s="106"/>
      <c r="N24" s="1147">
        <f t="shared" si="3"/>
        <v>0</v>
      </c>
      <c r="O24" s="96"/>
      <c r="P24" s="96"/>
      <c r="Q24" s="96"/>
      <c r="R24" s="97"/>
    </row>
    <row r="25" spans="1:18" ht="15" customHeight="1">
      <c r="A25" s="338" t="s">
        <v>193</v>
      </c>
      <c r="B25" s="338"/>
      <c r="C25" s="339"/>
      <c r="D25" s="383">
        <v>20</v>
      </c>
      <c r="E25" s="1135"/>
      <c r="F25" s="1130">
        <f t="shared" si="0"/>
        <v>0</v>
      </c>
      <c r="G25" s="1140"/>
      <c r="H25" s="1131">
        <f t="shared" si="1"/>
        <v>0</v>
      </c>
      <c r="J25" s="1135"/>
      <c r="K25" s="1130">
        <f t="shared" si="2"/>
        <v>0</v>
      </c>
      <c r="L25" s="1140"/>
      <c r="M25" s="106"/>
      <c r="N25" s="1147">
        <f t="shared" si="3"/>
        <v>0</v>
      </c>
      <c r="O25" s="96"/>
      <c r="P25" s="96"/>
      <c r="Q25" s="96"/>
      <c r="R25" s="97"/>
    </row>
    <row r="26" spans="1:18" ht="15" customHeight="1">
      <c r="A26" s="338" t="s">
        <v>194</v>
      </c>
      <c r="B26" s="338"/>
      <c r="C26" s="339"/>
      <c r="D26" s="383">
        <v>20</v>
      </c>
      <c r="E26" s="1135"/>
      <c r="F26" s="1130">
        <f t="shared" si="0"/>
        <v>0</v>
      </c>
      <c r="G26" s="1140"/>
      <c r="H26" s="1131">
        <f t="shared" si="1"/>
        <v>0</v>
      </c>
      <c r="J26" s="1135"/>
      <c r="K26" s="1130">
        <f t="shared" si="2"/>
        <v>0</v>
      </c>
      <c r="L26" s="1140"/>
      <c r="M26" s="106"/>
      <c r="N26" s="1147">
        <f t="shared" si="3"/>
        <v>0</v>
      </c>
      <c r="O26" s="96"/>
      <c r="P26" s="96"/>
      <c r="Q26" s="96"/>
      <c r="R26" s="97"/>
    </row>
    <row r="27" spans="1:18" ht="15" customHeight="1">
      <c r="A27" s="338" t="s">
        <v>691</v>
      </c>
      <c r="B27" s="338"/>
      <c r="C27" s="339"/>
      <c r="D27" s="383">
        <v>20</v>
      </c>
      <c r="E27" s="1135"/>
      <c r="F27" s="1130">
        <f>E27*D27</f>
        <v>0</v>
      </c>
      <c r="G27" s="1140"/>
      <c r="H27" s="1131">
        <f>G27*D27</f>
        <v>0</v>
      </c>
      <c r="J27" s="1135"/>
      <c r="K27" s="1130">
        <f>J27*D27</f>
        <v>0</v>
      </c>
      <c r="L27" s="1140"/>
      <c r="M27" s="106"/>
      <c r="N27" s="1147">
        <f>L27*D27</f>
        <v>0</v>
      </c>
      <c r="O27" s="96"/>
      <c r="P27" s="96"/>
      <c r="Q27" s="96"/>
      <c r="R27" s="97"/>
    </row>
    <row r="28" spans="1:18" ht="15" customHeight="1">
      <c r="A28" s="338" t="s">
        <v>469</v>
      </c>
      <c r="B28" s="338"/>
      <c r="C28" s="339"/>
      <c r="D28" s="383">
        <v>20</v>
      </c>
      <c r="E28" s="1135"/>
      <c r="F28" s="1130">
        <f>E28*D28</f>
        <v>0</v>
      </c>
      <c r="G28" s="1140"/>
      <c r="H28" s="1131">
        <f>G28*D28</f>
        <v>0</v>
      </c>
      <c r="J28" s="1135"/>
      <c r="K28" s="1130">
        <f>J28*D28</f>
        <v>0</v>
      </c>
      <c r="L28" s="1140"/>
      <c r="M28" s="106"/>
      <c r="N28" s="1147">
        <f>L28*D28</f>
        <v>0</v>
      </c>
      <c r="O28" s="96"/>
      <c r="P28" s="96"/>
      <c r="Q28" s="96"/>
      <c r="R28" s="97"/>
    </row>
    <row r="29" spans="1:18" ht="15" customHeight="1">
      <c r="A29" s="338" t="s">
        <v>195</v>
      </c>
      <c r="B29" s="338"/>
      <c r="C29" s="339"/>
      <c r="D29" s="383">
        <v>66</v>
      </c>
      <c r="E29" s="1136"/>
      <c r="F29" s="1130">
        <f>E29*D29</f>
        <v>0</v>
      </c>
      <c r="G29" s="1141"/>
      <c r="H29" s="1131">
        <f>G29*D29</f>
        <v>0</v>
      </c>
      <c r="J29" s="1136"/>
      <c r="K29" s="1130">
        <f>J29*D29</f>
        <v>0</v>
      </c>
      <c r="L29" s="1141"/>
      <c r="M29" s="106"/>
      <c r="N29" s="1147">
        <f>L29*D29</f>
        <v>0</v>
      </c>
      <c r="O29" s="96"/>
      <c r="P29" s="96"/>
      <c r="Q29" s="96"/>
      <c r="R29" s="97"/>
    </row>
    <row r="30" spans="1:18" ht="15" customHeight="1">
      <c r="A30" s="338" t="s">
        <v>670</v>
      </c>
      <c r="B30" s="335"/>
      <c r="C30" s="339"/>
      <c r="D30" s="383">
        <v>33</v>
      </c>
      <c r="E30" s="1135"/>
      <c r="F30" s="1130">
        <f>E30*D30</f>
        <v>0</v>
      </c>
      <c r="G30" s="1140"/>
      <c r="H30" s="1131">
        <f>G30*D30</f>
        <v>0</v>
      </c>
      <c r="J30" s="1135"/>
      <c r="K30" s="1130">
        <f>J30*D30</f>
        <v>0</v>
      </c>
      <c r="L30" s="1140"/>
      <c r="M30" s="106"/>
      <c r="N30" s="1147">
        <f>L30*D30</f>
        <v>0</v>
      </c>
      <c r="O30" s="96"/>
      <c r="P30" s="96"/>
      <c r="Q30" s="96"/>
      <c r="R30" s="97"/>
    </row>
    <row r="31" spans="1:18" ht="13.5" customHeight="1">
      <c r="A31" s="1316" t="s">
        <v>265</v>
      </c>
      <c r="B31" s="1384"/>
      <c r="C31" s="1365"/>
      <c r="D31" s="1385"/>
      <c r="E31" s="1137"/>
      <c r="F31" s="1138">
        <f>E31*D31</f>
        <v>0</v>
      </c>
      <c r="G31" s="1142"/>
      <c r="H31" s="1315">
        <f>G31*D31</f>
        <v>0</v>
      </c>
      <c r="I31" s="98"/>
      <c r="J31" s="1137"/>
      <c r="K31" s="1138">
        <f>J31*D31</f>
        <v>0</v>
      </c>
      <c r="L31" s="1142"/>
      <c r="M31" s="119"/>
      <c r="N31" s="1148">
        <f>L31*D31</f>
        <v>0</v>
      </c>
      <c r="O31" s="440"/>
      <c r="P31" s="440"/>
      <c r="Q31" s="440"/>
      <c r="R31" s="653"/>
    </row>
    <row r="32" spans="1:18" ht="6" customHeight="1">
      <c r="A32" s="338"/>
      <c r="B32" s="331"/>
      <c r="C32" s="339"/>
      <c r="D32" s="383"/>
      <c r="E32" s="1366"/>
      <c r="F32" s="1130"/>
      <c r="G32" s="1367"/>
      <c r="H32" s="1131"/>
      <c r="I32" s="98"/>
      <c r="J32" s="1366"/>
      <c r="K32" s="1130"/>
      <c r="L32" s="1367"/>
      <c r="M32" s="106"/>
      <c r="N32" s="1147"/>
      <c r="O32" s="426"/>
      <c r="P32" s="426"/>
      <c r="Q32" s="426"/>
      <c r="R32" s="428"/>
    </row>
    <row r="33" spans="1:18" ht="15" customHeight="1">
      <c r="A33" s="335" t="s">
        <v>200</v>
      </c>
      <c r="B33" s="778">
        <v>0</v>
      </c>
      <c r="C33" s="1369"/>
      <c r="D33" s="1368">
        <v>0</v>
      </c>
      <c r="E33" s="1137"/>
      <c r="F33" s="1138">
        <f>E33*D33</f>
        <v>0</v>
      </c>
      <c r="G33" s="1142"/>
      <c r="H33" s="1144">
        <f>G33*D33</f>
        <v>0</v>
      </c>
      <c r="I33" s="98"/>
      <c r="J33" s="1137"/>
      <c r="K33" s="1138">
        <f>J33*D33</f>
        <v>0</v>
      </c>
      <c r="L33" s="1142"/>
      <c r="M33" s="119"/>
      <c r="N33" s="1148">
        <f>L33*D33</f>
        <v>0</v>
      </c>
      <c r="O33" s="120"/>
      <c r="P33" s="120"/>
      <c r="Q33" s="120"/>
      <c r="R33" s="121"/>
    </row>
    <row r="34" spans="1:18" ht="6" customHeight="1" thickBot="1">
      <c r="A34" s="150"/>
      <c r="B34" s="409"/>
      <c r="C34" s="408"/>
      <c r="D34" s="1154"/>
      <c r="E34" s="214"/>
      <c r="F34" s="1139"/>
      <c r="G34" s="215"/>
      <c r="H34" s="1145"/>
      <c r="I34" s="98"/>
      <c r="J34" s="214"/>
      <c r="K34" s="1139"/>
      <c r="L34" s="215"/>
      <c r="M34" s="122"/>
      <c r="N34" s="1149"/>
      <c r="O34" s="115"/>
      <c r="P34" s="115"/>
      <c r="Q34" s="115"/>
      <c r="R34" s="116"/>
    </row>
    <row r="35" spans="1:18" ht="15" customHeight="1" thickTop="1">
      <c r="A35" s="338" t="s">
        <v>189</v>
      </c>
      <c r="B35" s="338"/>
      <c r="C35" s="1364"/>
      <c r="D35" s="383" t="s">
        <v>192</v>
      </c>
      <c r="E35" s="216" t="s">
        <v>179</v>
      </c>
      <c r="F35" s="1130">
        <f>SUM(F10:F33)</f>
        <v>0</v>
      </c>
      <c r="G35" s="117" t="s">
        <v>179</v>
      </c>
      <c r="H35" s="1143">
        <f>IF(ISERROR(SUM(H10:H33)),0,SUM(H10:H33))</f>
        <v>0</v>
      </c>
      <c r="I35" s="98"/>
      <c r="J35" s="216" t="s">
        <v>263</v>
      </c>
      <c r="K35" s="1130">
        <f>SUM(K10:K33)</f>
        <v>0</v>
      </c>
      <c r="L35" s="117" t="s">
        <v>179</v>
      </c>
      <c r="M35" s="428"/>
      <c r="N35" s="1147">
        <f>IF(ISERROR(SUM(N10:N33)),0,SUM(N10:N33))</f>
        <v>0</v>
      </c>
      <c r="O35" s="106"/>
      <c r="P35" s="106"/>
      <c r="Q35" s="106"/>
      <c r="R35" s="118"/>
    </row>
    <row r="36" spans="1:18" ht="15" customHeight="1" thickBot="1">
      <c r="A36" s="1233" t="s">
        <v>539</v>
      </c>
      <c r="B36" s="150"/>
      <c r="C36" s="408"/>
      <c r="D36" s="385" t="s">
        <v>192</v>
      </c>
      <c r="E36" s="214" t="s">
        <v>179</v>
      </c>
      <c r="F36" s="1132">
        <f>ROUND(F35*0.9,0)</f>
        <v>0</v>
      </c>
      <c r="G36" s="215" t="s">
        <v>179</v>
      </c>
      <c r="H36" s="1234">
        <f>ROUND(H35*0.9,0)</f>
        <v>0</v>
      </c>
      <c r="I36" s="93"/>
      <c r="J36" s="214" t="s">
        <v>263</v>
      </c>
      <c r="K36" s="1132">
        <f>ROUND(K35*0.9,0)</f>
        <v>0</v>
      </c>
      <c r="L36" s="215" t="s">
        <v>179</v>
      </c>
      <c r="M36" s="433"/>
      <c r="N36" s="1235">
        <f>ROUND(N35*0.9,0)</f>
        <v>0</v>
      </c>
      <c r="O36" s="1236"/>
      <c r="P36" s="1237"/>
      <c r="Q36" s="103"/>
      <c r="R36" s="1238"/>
    </row>
    <row r="37" spans="1:18" ht="15.75" customHeight="1" thickTop="1">
      <c r="A37" s="335"/>
      <c r="B37" s="319"/>
      <c r="C37" s="319"/>
      <c r="D37" s="164"/>
      <c r="E37" s="421" t="s">
        <v>167</v>
      </c>
      <c r="F37" s="148"/>
      <c r="G37" s="112"/>
      <c r="H37" s="113"/>
      <c r="J37" s="421" t="s">
        <v>167</v>
      </c>
      <c r="K37" s="149"/>
      <c r="L37" s="112"/>
      <c r="M37" s="112"/>
      <c r="N37" s="112"/>
      <c r="O37" s="112"/>
      <c r="P37" s="112"/>
      <c r="Q37" s="112"/>
      <c r="R37" s="114"/>
    </row>
    <row r="38" spans="1:18" ht="3" customHeight="1">
      <c r="A38" s="335"/>
      <c r="B38" s="319"/>
      <c r="C38" s="319"/>
      <c r="D38" s="164"/>
      <c r="E38" s="410"/>
      <c r="F38" s="413"/>
      <c r="G38" s="414"/>
      <c r="H38" s="415"/>
      <c r="J38" s="422"/>
      <c r="K38" s="414"/>
      <c r="L38" s="414"/>
      <c r="M38" s="414"/>
      <c r="N38" s="414"/>
      <c r="O38" s="414"/>
      <c r="P38" s="414"/>
      <c r="Q38" s="414"/>
      <c r="R38" s="425"/>
    </row>
    <row r="39" spans="1:18" ht="11.25" customHeight="1">
      <c r="A39" s="338"/>
      <c r="B39" s="331"/>
      <c r="C39" s="331"/>
      <c r="D39" s="331"/>
      <c r="E39" s="411" t="s">
        <v>168</v>
      </c>
      <c r="F39" s="416"/>
      <c r="G39" s="417" t="s">
        <v>169</v>
      </c>
      <c r="H39" s="418"/>
      <c r="J39" s="423" t="s">
        <v>168</v>
      </c>
      <c r="K39" s="426"/>
      <c r="L39" s="427" t="s">
        <v>169</v>
      </c>
      <c r="M39" s="426"/>
      <c r="N39" s="426"/>
      <c r="O39" s="426"/>
      <c r="P39" s="426"/>
      <c r="Q39" s="426"/>
      <c r="R39" s="428"/>
    </row>
    <row r="40" spans="1:18" ht="9" customHeight="1">
      <c r="A40" s="373" t="s">
        <v>170</v>
      </c>
      <c r="B40" s="374"/>
      <c r="C40" s="374"/>
      <c r="D40" s="368" t="s">
        <v>171</v>
      </c>
      <c r="E40" s="412" t="s">
        <v>172</v>
      </c>
      <c r="F40" s="419" t="s">
        <v>173</v>
      </c>
      <c r="G40" s="419" t="s">
        <v>174</v>
      </c>
      <c r="H40" s="420" t="s">
        <v>175</v>
      </c>
      <c r="J40" s="424" t="s">
        <v>172</v>
      </c>
      <c r="K40" s="429" t="s">
        <v>173</v>
      </c>
      <c r="L40" s="430" t="s">
        <v>174</v>
      </c>
      <c r="M40" s="431"/>
      <c r="N40" s="430" t="s">
        <v>175</v>
      </c>
      <c r="O40" s="431"/>
      <c r="P40" s="431"/>
      <c r="Q40" s="431"/>
      <c r="R40" s="432"/>
    </row>
    <row r="41" spans="1:18" ht="38.25" customHeight="1" thickBot="1">
      <c r="A41" s="405" t="s">
        <v>176</v>
      </c>
      <c r="B41" s="405"/>
      <c r="C41" s="405"/>
      <c r="D41" s="1347" t="s">
        <v>719</v>
      </c>
      <c r="E41" s="1351" t="s">
        <v>721</v>
      </c>
      <c r="F41" s="1349" t="s">
        <v>718</v>
      </c>
      <c r="G41" s="1351" t="s">
        <v>721</v>
      </c>
      <c r="H41" s="1353" t="s">
        <v>718</v>
      </c>
      <c r="I41" s="1346"/>
      <c r="J41" s="1351" t="s">
        <v>721</v>
      </c>
      <c r="K41" s="1352" t="s">
        <v>718</v>
      </c>
      <c r="L41" s="1373" t="s">
        <v>721</v>
      </c>
      <c r="M41" s="433"/>
      <c r="N41" s="1354" t="s">
        <v>718</v>
      </c>
      <c r="O41" s="434"/>
      <c r="P41" s="434"/>
      <c r="Q41" s="434"/>
      <c r="R41" s="435"/>
    </row>
    <row r="42" spans="1:18" ht="15" customHeight="1" thickTop="1">
      <c r="A42" s="338" t="s">
        <v>182</v>
      </c>
      <c r="B42" s="338"/>
      <c r="C42" s="1364"/>
      <c r="D42" s="383">
        <v>25</v>
      </c>
      <c r="E42" s="1135"/>
      <c r="F42" s="1130">
        <f>E42*D42</f>
        <v>0</v>
      </c>
      <c r="G42" s="1140"/>
      <c r="H42" s="1143">
        <f>G42*D42</f>
        <v>0</v>
      </c>
      <c r="J42" s="1135"/>
      <c r="K42" s="1130">
        <f>J42*D42</f>
        <v>0</v>
      </c>
      <c r="L42" s="1140"/>
      <c r="M42" s="106"/>
      <c r="N42" s="1146">
        <f>L42*D42</f>
        <v>0</v>
      </c>
      <c r="O42" s="106"/>
      <c r="P42" s="106"/>
      <c r="Q42" s="106"/>
      <c r="R42" s="118"/>
    </row>
    <row r="43" spans="1:19" ht="15" customHeight="1">
      <c r="A43" s="338" t="s">
        <v>468</v>
      </c>
      <c r="B43" s="338"/>
      <c r="C43" s="339"/>
      <c r="D43" s="383">
        <v>25</v>
      </c>
      <c r="E43" s="1135"/>
      <c r="F43" s="1130">
        <f aca="true" t="shared" si="4" ref="F43:F58">E43*D43</f>
        <v>0</v>
      </c>
      <c r="G43" s="1140"/>
      <c r="H43" s="1131">
        <f aca="true" t="shared" si="5" ref="H43:H58">G43*D43</f>
        <v>0</v>
      </c>
      <c r="J43" s="1135"/>
      <c r="K43" s="1130">
        <f aca="true" t="shared" si="6" ref="K43:K58">J43*D43</f>
        <v>0</v>
      </c>
      <c r="L43" s="1140"/>
      <c r="M43" s="106"/>
      <c r="N43" s="1147">
        <f aca="true" t="shared" si="7" ref="N43:N58">L43*D43</f>
        <v>0</v>
      </c>
      <c r="O43" s="96"/>
      <c r="P43" s="96"/>
      <c r="Q43" s="96"/>
      <c r="R43" s="97"/>
      <c r="S43" s="6"/>
    </row>
    <row r="44" spans="1:19" ht="15" customHeight="1">
      <c r="A44" s="338" t="s">
        <v>678</v>
      </c>
      <c r="B44" s="338"/>
      <c r="C44" s="339"/>
      <c r="D44" s="383">
        <v>20</v>
      </c>
      <c r="E44" s="1135"/>
      <c r="F44" s="1130">
        <f t="shared" si="4"/>
        <v>0</v>
      </c>
      <c r="G44" s="1140"/>
      <c r="H44" s="1131">
        <f t="shared" si="5"/>
        <v>0</v>
      </c>
      <c r="J44" s="1135"/>
      <c r="K44" s="1130">
        <f t="shared" si="6"/>
        <v>0</v>
      </c>
      <c r="L44" s="1140"/>
      <c r="M44" s="106"/>
      <c r="N44" s="1147">
        <f t="shared" si="7"/>
        <v>0</v>
      </c>
      <c r="O44" s="96"/>
      <c r="P44" s="96"/>
      <c r="Q44" s="96"/>
      <c r="R44" s="97"/>
      <c r="S44" s="6"/>
    </row>
    <row r="45" spans="1:19" ht="15" customHeight="1">
      <c r="A45" s="338" t="s">
        <v>679</v>
      </c>
      <c r="B45" s="338"/>
      <c r="C45" s="339"/>
      <c r="D45" s="383">
        <v>20</v>
      </c>
      <c r="E45" s="1135"/>
      <c r="F45" s="1130">
        <f t="shared" si="4"/>
        <v>0</v>
      </c>
      <c r="G45" s="1140"/>
      <c r="H45" s="1131">
        <f t="shared" si="5"/>
        <v>0</v>
      </c>
      <c r="I45" s="98"/>
      <c r="J45" s="1135"/>
      <c r="K45" s="1130">
        <f t="shared" si="6"/>
        <v>0</v>
      </c>
      <c r="L45" s="1140"/>
      <c r="M45" s="106"/>
      <c r="N45" s="1147">
        <f t="shared" si="7"/>
        <v>0</v>
      </c>
      <c r="O45" s="96"/>
      <c r="P45" s="96"/>
      <c r="Q45" s="96"/>
      <c r="R45" s="97"/>
      <c r="S45" s="6"/>
    </row>
    <row r="46" spans="1:19" ht="15" customHeight="1">
      <c r="A46" s="338" t="s">
        <v>680</v>
      </c>
      <c r="B46" s="338"/>
      <c r="C46" s="339"/>
      <c r="D46" s="383">
        <v>20</v>
      </c>
      <c r="E46" s="1135"/>
      <c r="F46" s="1130">
        <f t="shared" si="4"/>
        <v>0</v>
      </c>
      <c r="G46" s="1140"/>
      <c r="H46" s="1131">
        <f t="shared" si="5"/>
        <v>0</v>
      </c>
      <c r="I46" s="98"/>
      <c r="J46" s="1135"/>
      <c r="K46" s="1130">
        <f t="shared" si="6"/>
        <v>0</v>
      </c>
      <c r="L46" s="1140"/>
      <c r="M46" s="106"/>
      <c r="N46" s="1147">
        <f t="shared" si="7"/>
        <v>0</v>
      </c>
      <c r="O46" s="96"/>
      <c r="P46" s="96"/>
      <c r="Q46" s="96"/>
      <c r="R46" s="97"/>
      <c r="S46" s="6"/>
    </row>
    <row r="47" spans="1:19" ht="15" customHeight="1">
      <c r="A47" s="338" t="s">
        <v>681</v>
      </c>
      <c r="B47" s="338"/>
      <c r="C47" s="339"/>
      <c r="D47" s="383">
        <v>25</v>
      </c>
      <c r="E47" s="1135"/>
      <c r="F47" s="1130">
        <f t="shared" si="4"/>
        <v>0</v>
      </c>
      <c r="G47" s="1140"/>
      <c r="H47" s="1131">
        <f t="shared" si="5"/>
        <v>0</v>
      </c>
      <c r="I47" s="98"/>
      <c r="J47" s="1135"/>
      <c r="K47" s="1130">
        <f t="shared" si="6"/>
        <v>0</v>
      </c>
      <c r="L47" s="1140"/>
      <c r="M47" s="106"/>
      <c r="N47" s="1147">
        <f t="shared" si="7"/>
        <v>0</v>
      </c>
      <c r="O47" s="96"/>
      <c r="P47" s="96"/>
      <c r="Q47" s="96"/>
      <c r="R47" s="97"/>
      <c r="S47" s="6"/>
    </row>
    <row r="48" spans="1:19" ht="15" customHeight="1">
      <c r="A48" s="338" t="s">
        <v>682</v>
      </c>
      <c r="B48" s="338"/>
      <c r="C48" s="339"/>
      <c r="D48" s="383">
        <v>20</v>
      </c>
      <c r="E48" s="1135"/>
      <c r="F48" s="1130">
        <f t="shared" si="4"/>
        <v>0</v>
      </c>
      <c r="G48" s="1140"/>
      <c r="H48" s="1131">
        <f t="shared" si="5"/>
        <v>0</v>
      </c>
      <c r="I48" s="98"/>
      <c r="J48" s="1135"/>
      <c r="K48" s="1130">
        <f t="shared" si="6"/>
        <v>0</v>
      </c>
      <c r="L48" s="1140"/>
      <c r="M48" s="106"/>
      <c r="N48" s="1147">
        <f t="shared" si="7"/>
        <v>0</v>
      </c>
      <c r="O48" s="96"/>
      <c r="P48" s="96"/>
      <c r="Q48" s="96"/>
      <c r="R48" s="97"/>
      <c r="S48" s="6"/>
    </row>
    <row r="49" spans="1:19" ht="15" customHeight="1">
      <c r="A49" s="338" t="s">
        <v>683</v>
      </c>
      <c r="B49" s="338"/>
      <c r="C49" s="339"/>
      <c r="D49" s="383">
        <v>20</v>
      </c>
      <c r="E49" s="1135"/>
      <c r="F49" s="1130">
        <f t="shared" si="4"/>
        <v>0</v>
      </c>
      <c r="G49" s="1140"/>
      <c r="H49" s="1131">
        <f t="shared" si="5"/>
        <v>0</v>
      </c>
      <c r="I49" s="98"/>
      <c r="J49" s="1135"/>
      <c r="K49" s="1130">
        <f t="shared" si="6"/>
        <v>0</v>
      </c>
      <c r="L49" s="1140"/>
      <c r="M49" s="106"/>
      <c r="N49" s="1147">
        <f t="shared" si="7"/>
        <v>0</v>
      </c>
      <c r="O49" s="96"/>
      <c r="P49" s="96"/>
      <c r="Q49" s="96"/>
      <c r="R49" s="97"/>
      <c r="S49" s="6"/>
    </row>
    <row r="50" spans="1:19" ht="15" customHeight="1">
      <c r="A50" s="338" t="s">
        <v>684</v>
      </c>
      <c r="B50" s="338"/>
      <c r="C50" s="339"/>
      <c r="D50" s="383">
        <v>20</v>
      </c>
      <c r="E50" s="1135"/>
      <c r="F50" s="1130">
        <f t="shared" si="4"/>
        <v>0</v>
      </c>
      <c r="G50" s="1140"/>
      <c r="H50" s="1131">
        <f t="shared" si="5"/>
        <v>0</v>
      </c>
      <c r="I50" s="98"/>
      <c r="J50" s="1135"/>
      <c r="K50" s="1130">
        <f t="shared" si="6"/>
        <v>0</v>
      </c>
      <c r="L50" s="1140"/>
      <c r="M50" s="106"/>
      <c r="N50" s="1147">
        <f t="shared" si="7"/>
        <v>0</v>
      </c>
      <c r="O50" s="96"/>
      <c r="P50" s="96"/>
      <c r="Q50" s="96"/>
      <c r="R50" s="97"/>
      <c r="S50" s="6"/>
    </row>
    <row r="51" spans="1:19" ht="15" customHeight="1">
      <c r="A51" s="338" t="s">
        <v>685</v>
      </c>
      <c r="B51" s="338"/>
      <c r="C51" s="339"/>
      <c r="D51" s="383">
        <v>20</v>
      </c>
      <c r="E51" s="1135"/>
      <c r="F51" s="1130">
        <f t="shared" si="4"/>
        <v>0</v>
      </c>
      <c r="G51" s="1140"/>
      <c r="H51" s="1131">
        <f t="shared" si="5"/>
        <v>0</v>
      </c>
      <c r="I51" s="98"/>
      <c r="J51" s="1135"/>
      <c r="K51" s="1130">
        <f t="shared" si="6"/>
        <v>0</v>
      </c>
      <c r="L51" s="1140"/>
      <c r="M51" s="118"/>
      <c r="N51" s="1147">
        <f t="shared" si="7"/>
        <v>0</v>
      </c>
      <c r="O51" s="96"/>
      <c r="P51" s="96"/>
      <c r="Q51" s="96"/>
      <c r="R51" s="97"/>
      <c r="S51" s="6"/>
    </row>
    <row r="52" spans="1:18" ht="15" customHeight="1">
      <c r="A52" s="338" t="s">
        <v>686</v>
      </c>
      <c r="B52" s="338"/>
      <c r="C52" s="339"/>
      <c r="D52" s="383">
        <v>25</v>
      </c>
      <c r="E52" s="1135"/>
      <c r="F52" s="1130">
        <f t="shared" si="4"/>
        <v>0</v>
      </c>
      <c r="G52" s="1140"/>
      <c r="H52" s="1131">
        <f t="shared" si="5"/>
        <v>0</v>
      </c>
      <c r="J52" s="1135"/>
      <c r="K52" s="1130">
        <f t="shared" si="6"/>
        <v>0</v>
      </c>
      <c r="L52" s="1140"/>
      <c r="M52" s="106"/>
      <c r="N52" s="1147">
        <f t="shared" si="7"/>
        <v>0</v>
      </c>
      <c r="O52" s="96"/>
      <c r="P52" s="96"/>
      <c r="Q52" s="96"/>
      <c r="R52" s="97"/>
    </row>
    <row r="53" spans="1:18" ht="15" customHeight="1">
      <c r="A53" s="338" t="s">
        <v>687</v>
      </c>
      <c r="B53" s="338"/>
      <c r="C53" s="339"/>
      <c r="D53" s="383">
        <v>25</v>
      </c>
      <c r="E53" s="1135"/>
      <c r="F53" s="1130">
        <f t="shared" si="4"/>
        <v>0</v>
      </c>
      <c r="G53" s="1140"/>
      <c r="H53" s="1131">
        <f t="shared" si="5"/>
        <v>0</v>
      </c>
      <c r="J53" s="1135"/>
      <c r="K53" s="1130">
        <f t="shared" si="6"/>
        <v>0</v>
      </c>
      <c r="L53" s="1140"/>
      <c r="M53" s="106"/>
      <c r="N53" s="1147">
        <f t="shared" si="7"/>
        <v>0</v>
      </c>
      <c r="O53" s="96"/>
      <c r="P53" s="96"/>
      <c r="Q53" s="96"/>
      <c r="R53" s="97"/>
    </row>
    <row r="54" spans="1:18" ht="15" customHeight="1">
      <c r="A54" s="338" t="s">
        <v>688</v>
      </c>
      <c r="B54" s="338"/>
      <c r="C54" s="339"/>
      <c r="D54" s="383">
        <v>25</v>
      </c>
      <c r="E54" s="1135"/>
      <c r="F54" s="1130">
        <f t="shared" si="4"/>
        <v>0</v>
      </c>
      <c r="G54" s="1140"/>
      <c r="H54" s="1131">
        <f t="shared" si="5"/>
        <v>0</v>
      </c>
      <c r="J54" s="1135"/>
      <c r="K54" s="1130">
        <f t="shared" si="6"/>
        <v>0</v>
      </c>
      <c r="L54" s="1140"/>
      <c r="M54" s="106"/>
      <c r="N54" s="1147">
        <f t="shared" si="7"/>
        <v>0</v>
      </c>
      <c r="O54" s="96"/>
      <c r="P54" s="96"/>
      <c r="Q54" s="96"/>
      <c r="R54" s="97"/>
    </row>
    <row r="55" spans="1:18" ht="15" customHeight="1">
      <c r="A55" s="338" t="s">
        <v>689</v>
      </c>
      <c r="B55" s="338"/>
      <c r="C55" s="339"/>
      <c r="D55" s="383">
        <v>25</v>
      </c>
      <c r="E55" s="1135"/>
      <c r="F55" s="1130">
        <f t="shared" si="4"/>
        <v>0</v>
      </c>
      <c r="G55" s="1140"/>
      <c r="H55" s="1131">
        <f t="shared" si="5"/>
        <v>0</v>
      </c>
      <c r="J55" s="1135"/>
      <c r="K55" s="1130">
        <f t="shared" si="6"/>
        <v>0</v>
      </c>
      <c r="L55" s="1140"/>
      <c r="M55" s="106"/>
      <c r="N55" s="1147">
        <f t="shared" si="7"/>
        <v>0</v>
      </c>
      <c r="O55" s="96"/>
      <c r="P55" s="96"/>
      <c r="Q55" s="96"/>
      <c r="R55" s="97"/>
    </row>
    <row r="56" spans="1:18" ht="15" customHeight="1">
      <c r="A56" s="338" t="s">
        <v>690</v>
      </c>
      <c r="B56" s="338"/>
      <c r="C56" s="339"/>
      <c r="D56" s="383">
        <v>20</v>
      </c>
      <c r="E56" s="1135"/>
      <c r="F56" s="1130">
        <f t="shared" si="4"/>
        <v>0</v>
      </c>
      <c r="G56" s="1140"/>
      <c r="H56" s="1131">
        <f t="shared" si="5"/>
        <v>0</v>
      </c>
      <c r="J56" s="1135"/>
      <c r="K56" s="1130">
        <f t="shared" si="6"/>
        <v>0</v>
      </c>
      <c r="L56" s="1140"/>
      <c r="M56" s="106"/>
      <c r="N56" s="1147">
        <f t="shared" si="7"/>
        <v>0</v>
      </c>
      <c r="O56" s="96"/>
      <c r="P56" s="96"/>
      <c r="Q56" s="96"/>
      <c r="R56" s="97"/>
    </row>
    <row r="57" spans="1:18" ht="15" customHeight="1">
      <c r="A57" s="338" t="s">
        <v>193</v>
      </c>
      <c r="B57" s="338"/>
      <c r="C57" s="339"/>
      <c r="D57" s="383">
        <v>20</v>
      </c>
      <c r="E57" s="1135"/>
      <c r="F57" s="1130">
        <f t="shared" si="4"/>
        <v>0</v>
      </c>
      <c r="G57" s="1140"/>
      <c r="H57" s="1131">
        <f t="shared" si="5"/>
        <v>0</v>
      </c>
      <c r="J57" s="1135"/>
      <c r="K57" s="1130">
        <f t="shared" si="6"/>
        <v>0</v>
      </c>
      <c r="L57" s="1140"/>
      <c r="M57" s="106"/>
      <c r="N57" s="1147">
        <f t="shared" si="7"/>
        <v>0</v>
      </c>
      <c r="O57" s="96"/>
      <c r="P57" s="96"/>
      <c r="Q57" s="96"/>
      <c r="R57" s="97"/>
    </row>
    <row r="58" spans="1:18" ht="15" customHeight="1">
      <c r="A58" s="338" t="s">
        <v>194</v>
      </c>
      <c r="B58" s="338"/>
      <c r="C58" s="339"/>
      <c r="D58" s="383">
        <v>20</v>
      </c>
      <c r="E58" s="1135"/>
      <c r="F58" s="1130">
        <f t="shared" si="4"/>
        <v>0</v>
      </c>
      <c r="G58" s="1140"/>
      <c r="H58" s="1131">
        <f t="shared" si="5"/>
        <v>0</v>
      </c>
      <c r="J58" s="1135"/>
      <c r="K58" s="1130">
        <f t="shared" si="6"/>
        <v>0</v>
      </c>
      <c r="L58" s="1140"/>
      <c r="M58" s="106"/>
      <c r="N58" s="1147">
        <f t="shared" si="7"/>
        <v>0</v>
      </c>
      <c r="O58" s="96"/>
      <c r="P58" s="96"/>
      <c r="Q58" s="96"/>
      <c r="R58" s="97"/>
    </row>
    <row r="59" spans="1:18" ht="15" customHeight="1">
      <c r="A59" s="338" t="s">
        <v>691</v>
      </c>
      <c r="B59" s="338"/>
      <c r="C59" s="339"/>
      <c r="D59" s="383">
        <v>20</v>
      </c>
      <c r="E59" s="1135"/>
      <c r="F59" s="1130">
        <f aca="true" t="shared" si="8" ref="F59:F65">E59*D59</f>
        <v>0</v>
      </c>
      <c r="G59" s="1140"/>
      <c r="H59" s="1131">
        <f aca="true" t="shared" si="9" ref="H59:H65">G59*D59</f>
        <v>0</v>
      </c>
      <c r="J59" s="1135"/>
      <c r="K59" s="1130">
        <f aca="true" t="shared" si="10" ref="K59:K65">J59*D59</f>
        <v>0</v>
      </c>
      <c r="L59" s="1140"/>
      <c r="M59" s="106"/>
      <c r="N59" s="1147">
        <f aca="true" t="shared" si="11" ref="N59:N65">L59*D59</f>
        <v>0</v>
      </c>
      <c r="O59" s="96"/>
      <c r="P59" s="96"/>
      <c r="Q59" s="96"/>
      <c r="R59" s="97"/>
    </row>
    <row r="60" spans="1:18" ht="15" customHeight="1">
      <c r="A60" s="338" t="s">
        <v>469</v>
      </c>
      <c r="B60" s="338"/>
      <c r="C60" s="339"/>
      <c r="D60" s="383">
        <v>20</v>
      </c>
      <c r="E60" s="1135"/>
      <c r="F60" s="1130">
        <f t="shared" si="8"/>
        <v>0</v>
      </c>
      <c r="G60" s="1140"/>
      <c r="H60" s="1131">
        <f t="shared" si="9"/>
        <v>0</v>
      </c>
      <c r="J60" s="1135"/>
      <c r="K60" s="1130">
        <f t="shared" si="10"/>
        <v>0</v>
      </c>
      <c r="L60" s="1140"/>
      <c r="M60" s="106"/>
      <c r="N60" s="1147">
        <f t="shared" si="11"/>
        <v>0</v>
      </c>
      <c r="O60" s="96"/>
      <c r="P60" s="96"/>
      <c r="Q60" s="96"/>
      <c r="R60" s="97"/>
    </row>
    <row r="61" spans="1:18" ht="15" customHeight="1">
      <c r="A61" s="338" t="s">
        <v>195</v>
      </c>
      <c r="B61" s="338"/>
      <c r="C61" s="339"/>
      <c r="D61" s="383">
        <v>66</v>
      </c>
      <c r="E61" s="1136"/>
      <c r="F61" s="1130">
        <f t="shared" si="8"/>
        <v>0</v>
      </c>
      <c r="G61" s="1141"/>
      <c r="H61" s="1131">
        <f t="shared" si="9"/>
        <v>0</v>
      </c>
      <c r="J61" s="1136"/>
      <c r="K61" s="1130">
        <f t="shared" si="10"/>
        <v>0</v>
      </c>
      <c r="L61" s="1141"/>
      <c r="M61" s="106"/>
      <c r="N61" s="1147">
        <f t="shared" si="11"/>
        <v>0</v>
      </c>
      <c r="O61" s="96"/>
      <c r="P61" s="96"/>
      <c r="Q61" s="96"/>
      <c r="R61" s="97"/>
    </row>
    <row r="62" spans="1:18" ht="15" customHeight="1">
      <c r="A62" s="338" t="s">
        <v>670</v>
      </c>
      <c r="B62" s="338"/>
      <c r="C62" s="339"/>
      <c r="D62" s="383">
        <v>33</v>
      </c>
      <c r="E62" s="1135"/>
      <c r="F62" s="1130">
        <f t="shared" si="8"/>
        <v>0</v>
      </c>
      <c r="G62" s="1140"/>
      <c r="H62" s="1131">
        <f t="shared" si="9"/>
        <v>0</v>
      </c>
      <c r="J62" s="1135"/>
      <c r="K62" s="1130">
        <f t="shared" si="10"/>
        <v>0</v>
      </c>
      <c r="L62" s="1140"/>
      <c r="M62" s="106"/>
      <c r="N62" s="1147">
        <f t="shared" si="11"/>
        <v>0</v>
      </c>
      <c r="O62" s="96"/>
      <c r="P62" s="96"/>
      <c r="Q62" s="96"/>
      <c r="R62" s="97"/>
    </row>
    <row r="63" spans="1:18" ht="15" customHeight="1">
      <c r="A63" s="1316" t="s">
        <v>265</v>
      </c>
      <c r="B63" s="1384"/>
      <c r="C63" s="1365"/>
      <c r="D63" s="1386"/>
      <c r="E63" s="1137"/>
      <c r="F63" s="1138">
        <f t="shared" si="8"/>
        <v>0</v>
      </c>
      <c r="G63" s="1142"/>
      <c r="H63" s="1315">
        <f t="shared" si="9"/>
        <v>0</v>
      </c>
      <c r="I63" s="98"/>
      <c r="J63" s="1137"/>
      <c r="K63" s="1138">
        <f t="shared" si="10"/>
        <v>0</v>
      </c>
      <c r="L63" s="1142"/>
      <c r="M63" s="119"/>
      <c r="N63" s="1148">
        <f t="shared" si="11"/>
        <v>0</v>
      </c>
      <c r="O63" s="440"/>
      <c r="P63" s="440"/>
      <c r="Q63" s="440"/>
      <c r="R63" s="653"/>
    </row>
    <row r="64" spans="1:18" ht="6" customHeight="1">
      <c r="A64" s="338"/>
      <c r="B64" s="331"/>
      <c r="C64" s="339"/>
      <c r="D64" s="601"/>
      <c r="E64" s="1366"/>
      <c r="F64" s="1130"/>
      <c r="G64" s="1367"/>
      <c r="H64" s="1131"/>
      <c r="I64" s="98"/>
      <c r="J64" s="1366"/>
      <c r="K64" s="1130"/>
      <c r="L64" s="1367"/>
      <c r="M64" s="106"/>
      <c r="N64" s="1147"/>
      <c r="O64" s="426"/>
      <c r="P64" s="426"/>
      <c r="Q64" s="426"/>
      <c r="R64" s="428"/>
    </row>
    <row r="65" spans="1:18" ht="15" customHeight="1">
      <c r="A65" s="335" t="s">
        <v>200</v>
      </c>
      <c r="B65" s="778">
        <v>0</v>
      </c>
      <c r="C65" s="1370"/>
      <c r="D65" s="1371">
        <v>0</v>
      </c>
      <c r="E65" s="1137"/>
      <c r="F65" s="1138">
        <f t="shared" si="8"/>
        <v>0</v>
      </c>
      <c r="G65" s="1142"/>
      <c r="H65" s="1144">
        <f t="shared" si="9"/>
        <v>0</v>
      </c>
      <c r="I65" s="98"/>
      <c r="J65" s="1137"/>
      <c r="K65" s="1138">
        <f t="shared" si="10"/>
        <v>0</v>
      </c>
      <c r="L65" s="1142"/>
      <c r="M65" s="119"/>
      <c r="N65" s="1148">
        <f t="shared" si="11"/>
        <v>0</v>
      </c>
      <c r="O65" s="120"/>
      <c r="P65" s="120"/>
      <c r="Q65" s="120"/>
      <c r="R65" s="121"/>
    </row>
    <row r="66" spans="1:18" ht="6" customHeight="1" thickBot="1">
      <c r="A66" s="150"/>
      <c r="B66" s="409"/>
      <c r="C66" s="409"/>
      <c r="D66" s="1154"/>
      <c r="E66" s="214"/>
      <c r="F66" s="1139"/>
      <c r="G66" s="215"/>
      <c r="H66" s="1145"/>
      <c r="I66" s="98"/>
      <c r="J66" s="214"/>
      <c r="K66" s="1139"/>
      <c r="L66" s="215"/>
      <c r="M66" s="122"/>
      <c r="N66" s="1149"/>
      <c r="O66" s="115"/>
      <c r="P66" s="115"/>
      <c r="Q66" s="115"/>
      <c r="R66" s="116"/>
    </row>
    <row r="67" spans="1:18" ht="15" customHeight="1" thickTop="1">
      <c r="A67" s="338" t="s">
        <v>189</v>
      </c>
      <c r="B67" s="1372"/>
      <c r="C67" s="331"/>
      <c r="D67" s="383" t="s">
        <v>192</v>
      </c>
      <c r="E67" s="216" t="s">
        <v>179</v>
      </c>
      <c r="F67" s="1130">
        <f>SUM(F42:F65)</f>
        <v>0</v>
      </c>
      <c r="G67" s="117" t="s">
        <v>179</v>
      </c>
      <c r="H67" s="1143">
        <f>IF(ISERROR(SUM(H42:H65)),0,SUM(H42:H65))</f>
        <v>0</v>
      </c>
      <c r="I67" s="98"/>
      <c r="J67" s="216" t="s">
        <v>263</v>
      </c>
      <c r="K67" s="1130">
        <f>SUM(K42:K65)</f>
        <v>0</v>
      </c>
      <c r="L67" s="117" t="s">
        <v>179</v>
      </c>
      <c r="M67" s="428"/>
      <c r="N67" s="1147">
        <f>IF(ISERROR(SUM(N42:N65)),0,SUM(N42:N65))</f>
        <v>0</v>
      </c>
      <c r="O67" s="106"/>
      <c r="P67" s="106"/>
      <c r="Q67" s="106"/>
      <c r="R67" s="118"/>
    </row>
    <row r="68" spans="1:18" ht="15" customHeight="1" thickBot="1">
      <c r="A68" s="1233" t="s">
        <v>539</v>
      </c>
      <c r="B68" s="150"/>
      <c r="C68" s="409"/>
      <c r="D68" s="385" t="s">
        <v>192</v>
      </c>
      <c r="E68" s="214" t="s">
        <v>179</v>
      </c>
      <c r="F68" s="1132">
        <f>ROUND(F67*0.9,0)</f>
        <v>0</v>
      </c>
      <c r="G68" s="215" t="s">
        <v>179</v>
      </c>
      <c r="H68" s="1234">
        <f>ROUND(H67*0.9,0)</f>
        <v>0</v>
      </c>
      <c r="I68" s="93"/>
      <c r="J68" s="214" t="s">
        <v>263</v>
      </c>
      <c r="K68" s="1132">
        <f>ROUND(K67*0.9,0)</f>
        <v>0</v>
      </c>
      <c r="L68" s="215" t="s">
        <v>179</v>
      </c>
      <c r="M68" s="433"/>
      <c r="N68" s="1235">
        <f>ROUND(N67*0.9,0)</f>
        <v>0</v>
      </c>
      <c r="O68" s="1236"/>
      <c r="P68" s="1237"/>
      <c r="Q68" s="103"/>
      <c r="R68" s="1238"/>
    </row>
    <row r="69" spans="1:18" ht="31.5" customHeight="1" thickTop="1">
      <c r="A69" s="6" t="str">
        <f>Rev_Date</f>
        <v>REVISED JULY 1, 2010</v>
      </c>
      <c r="B69" s="6"/>
      <c r="C69" s="6"/>
      <c r="D69" s="6"/>
      <c r="E69" s="123"/>
      <c r="F69" s="1157" t="str">
        <f>Exp_Date</f>
        <v>FORM EXPIRES 6-30-12</v>
      </c>
      <c r="H69" s="123"/>
      <c r="I69" s="25"/>
      <c r="J69" s="123"/>
      <c r="K69" s="123"/>
      <c r="L69" s="124"/>
      <c r="M69" s="124"/>
      <c r="N69" s="124"/>
      <c r="O69" s="124"/>
      <c r="P69" s="124"/>
      <c r="Q69" s="124"/>
      <c r="R69" s="125" t="s">
        <v>203</v>
      </c>
    </row>
  </sheetData>
  <sheetProtection sheet="1" objects="1" scenarios="1"/>
  <printOptions horizontalCentered="1" verticalCentered="1"/>
  <pageMargins left="0" right="0" top="0.25" bottom="0" header="0.5" footer="0.25"/>
  <pageSetup blackAndWhite="1" fitToHeight="1" fitToWidth="1" orientation="portrait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showGridLines="0" showZeros="0" zoomScale="88" zoomScaleNormal="88" workbookViewId="0" topLeftCell="A1">
      <selection activeCell="A9" sqref="A9"/>
    </sheetView>
  </sheetViews>
  <sheetFormatPr defaultColWidth="9.140625" defaultRowHeight="12.75"/>
  <cols>
    <col min="1" max="1" width="30.7109375" style="12" customWidth="1"/>
    <col min="2" max="2" width="10.7109375" style="12" customWidth="1"/>
    <col min="3" max="3" width="4.7109375" style="12" customWidth="1"/>
    <col min="4" max="4" width="5.7109375" style="12" customWidth="1"/>
    <col min="5" max="5" width="8.7109375" style="12" customWidth="1"/>
    <col min="6" max="6" width="22.7109375" style="12" customWidth="1"/>
    <col min="7" max="7" width="4.7109375" style="12" customWidth="1"/>
    <col min="8" max="8" width="5.7109375" style="12" customWidth="1"/>
    <col min="9" max="9" width="8.7109375" style="12" customWidth="1"/>
    <col min="10" max="10" width="9.7109375" style="12" customWidth="1"/>
    <col min="11" max="11" width="1.7109375" style="12" customWidth="1"/>
    <col min="12" max="12" width="6.7109375" style="12" customWidth="1"/>
    <col min="13" max="13" width="0.85546875" style="12" customWidth="1"/>
    <col min="14" max="16384" width="9.140625" style="12" customWidth="1"/>
  </cols>
  <sheetData>
    <row r="1" spans="1:13" ht="13.5">
      <c r="A1" s="326" t="s">
        <v>204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8"/>
    </row>
    <row r="2" spans="1:13" ht="9" customHeight="1">
      <c r="A2" s="442" t="s">
        <v>562</v>
      </c>
      <c r="B2" s="164"/>
      <c r="C2" s="164"/>
      <c r="D2" s="391" t="s">
        <v>71</v>
      </c>
      <c r="E2" s="164"/>
      <c r="F2" s="164"/>
      <c r="G2" s="164"/>
      <c r="H2" s="164"/>
      <c r="I2" s="442" t="s">
        <v>72</v>
      </c>
      <c r="J2" s="164"/>
      <c r="K2" s="164"/>
      <c r="L2" s="164"/>
      <c r="M2" s="329"/>
    </row>
    <row r="3" spans="1:13" ht="11.25" customHeight="1">
      <c r="A3" s="335">
        <f>'A01'!E4</f>
        <v>0</v>
      </c>
      <c r="B3" s="443"/>
      <c r="C3" s="443"/>
      <c r="D3" s="335">
        <f>'A01'!E5</f>
        <v>0</v>
      </c>
      <c r="E3" s="164"/>
      <c r="F3" s="164"/>
      <c r="G3" s="443"/>
      <c r="H3" s="164"/>
      <c r="I3" s="335"/>
      <c r="J3" s="444">
        <f>'A01'!P5</f>
        <v>0</v>
      </c>
      <c r="K3" s="321" t="s">
        <v>7</v>
      </c>
      <c r="L3" s="444">
        <f>'A01'!R5</f>
        <v>0</v>
      </c>
      <c r="M3" s="329"/>
    </row>
    <row r="4" spans="1:13" ht="3" customHeight="1">
      <c r="A4" s="338"/>
      <c r="B4" s="331"/>
      <c r="C4" s="331"/>
      <c r="D4" s="338"/>
      <c r="E4" s="331"/>
      <c r="F4" s="331"/>
      <c r="G4" s="331"/>
      <c r="H4" s="331"/>
      <c r="I4" s="338"/>
      <c r="J4" s="331"/>
      <c r="K4" s="331"/>
      <c r="L4" s="331"/>
      <c r="M4" s="339"/>
    </row>
    <row r="5" spans="1:13" ht="13.5">
      <c r="A5" s="338"/>
      <c r="B5" s="333" t="s">
        <v>168</v>
      </c>
      <c r="C5" s="445"/>
      <c r="D5" s="314"/>
      <c r="E5" s="314"/>
      <c r="F5" s="446" t="s">
        <v>169</v>
      </c>
      <c r="G5" s="445"/>
      <c r="H5" s="445"/>
      <c r="I5" s="445"/>
      <c r="J5" s="445"/>
      <c r="K5" s="445"/>
      <c r="L5" s="445"/>
      <c r="M5" s="447"/>
    </row>
    <row r="6" spans="1:13" ht="10.5" customHeight="1">
      <c r="A6" s="448" t="s">
        <v>170</v>
      </c>
      <c r="B6" s="448" t="s">
        <v>171</v>
      </c>
      <c r="C6" s="448" t="s">
        <v>172</v>
      </c>
      <c r="D6" s="448" t="s">
        <v>173</v>
      </c>
      <c r="E6" s="448" t="s">
        <v>174</v>
      </c>
      <c r="F6" s="449" t="s">
        <v>175</v>
      </c>
      <c r="G6" s="448" t="s">
        <v>205</v>
      </c>
      <c r="H6" s="448" t="s">
        <v>206</v>
      </c>
      <c r="I6" s="448" t="s">
        <v>207</v>
      </c>
      <c r="J6" s="448" t="s">
        <v>208</v>
      </c>
      <c r="K6" s="450" t="s">
        <v>209</v>
      </c>
      <c r="L6" s="451"/>
      <c r="M6" s="451"/>
    </row>
    <row r="7" spans="1:13" ht="69.75" customHeight="1">
      <c r="A7" s="452" t="s">
        <v>578</v>
      </c>
      <c r="B7" s="453" t="s">
        <v>567</v>
      </c>
      <c r="C7" s="453" t="s">
        <v>210</v>
      </c>
      <c r="D7" s="453" t="s">
        <v>211</v>
      </c>
      <c r="E7" s="453" t="s">
        <v>212</v>
      </c>
      <c r="F7" s="454" t="s">
        <v>660</v>
      </c>
      <c r="G7" s="453" t="s">
        <v>210</v>
      </c>
      <c r="H7" s="453" t="s">
        <v>211</v>
      </c>
      <c r="I7" s="453" t="s">
        <v>213</v>
      </c>
      <c r="J7" s="453" t="s">
        <v>214</v>
      </c>
      <c r="K7" s="455"/>
      <c r="L7" s="456" t="s">
        <v>215</v>
      </c>
      <c r="M7" s="457"/>
    </row>
    <row r="8" spans="1:13" ht="6" customHeight="1">
      <c r="A8" s="338"/>
      <c r="B8" s="338"/>
      <c r="C8" s="338"/>
      <c r="D8" s="338"/>
      <c r="E8" s="338"/>
      <c r="F8" s="360"/>
      <c r="G8" s="338"/>
      <c r="H8" s="338"/>
      <c r="I8" s="338"/>
      <c r="J8" s="338"/>
      <c r="K8" s="338"/>
      <c r="L8" s="331"/>
      <c r="M8" s="339"/>
    </row>
    <row r="9" spans="1:14" ht="11.25" customHeight="1">
      <c r="A9" s="458"/>
      <c r="B9" s="459"/>
      <c r="C9" s="459"/>
      <c r="D9" s="460"/>
      <c r="E9" s="461"/>
      <c r="F9" s="462"/>
      <c r="G9" s="459"/>
      <c r="H9" s="463"/>
      <c r="I9" s="278"/>
      <c r="J9" s="481" t="str">
        <f aca="true" t="shared" si="0" ref="J9:J17">IF(AND($I$23&gt;0,$J$23=""),"","XXXXXXXX")</f>
        <v>XXXXXXXX</v>
      </c>
      <c r="K9" s="284" t="str">
        <f aca="true" t="shared" si="1" ref="K9:K18">IF(AND($I$23&gt;0,$J$23=""),"","XXXXXXXX")</f>
        <v>XXXXXXXX</v>
      </c>
      <c r="L9" s="252"/>
      <c r="M9" s="253"/>
      <c r="N9"/>
    </row>
    <row r="10" spans="1:14" ht="11.25" customHeight="1">
      <c r="A10" s="458"/>
      <c r="B10" s="459"/>
      <c r="C10" s="459"/>
      <c r="D10" s="463"/>
      <c r="E10" s="461"/>
      <c r="F10" s="464"/>
      <c r="G10" s="459"/>
      <c r="H10" s="463"/>
      <c r="I10" s="278"/>
      <c r="J10" s="481" t="str">
        <f t="shared" si="0"/>
        <v>XXXXXXXX</v>
      </c>
      <c r="K10" s="284" t="str">
        <f t="shared" si="1"/>
        <v>XXXXXXXX</v>
      </c>
      <c r="L10" s="252"/>
      <c r="M10" s="253"/>
      <c r="N10"/>
    </row>
    <row r="11" spans="1:14" ht="11.25" customHeight="1">
      <c r="A11" s="458"/>
      <c r="B11" s="459"/>
      <c r="C11" s="459"/>
      <c r="D11" s="463"/>
      <c r="E11" s="461"/>
      <c r="F11" s="462"/>
      <c r="G11" s="459"/>
      <c r="H11" s="463"/>
      <c r="I11" s="278"/>
      <c r="J11" s="481" t="str">
        <f t="shared" si="0"/>
        <v>XXXXXXXX</v>
      </c>
      <c r="K11" s="284" t="str">
        <f t="shared" si="1"/>
        <v>XXXXXXXX</v>
      </c>
      <c r="L11" s="252"/>
      <c r="M11" s="253"/>
      <c r="N11"/>
    </row>
    <row r="12" spans="1:14" ht="11.25" customHeight="1">
      <c r="A12" s="458"/>
      <c r="B12" s="459"/>
      <c r="C12" s="459"/>
      <c r="D12" s="463"/>
      <c r="E12" s="461"/>
      <c r="F12" s="462"/>
      <c r="G12" s="459"/>
      <c r="H12" s="463"/>
      <c r="I12" s="278"/>
      <c r="J12" s="481" t="str">
        <f t="shared" si="0"/>
        <v>XXXXXXXX</v>
      </c>
      <c r="K12" s="284" t="str">
        <f t="shared" si="1"/>
        <v>XXXXXXXX</v>
      </c>
      <c r="L12" s="252"/>
      <c r="M12" s="253"/>
      <c r="N12"/>
    </row>
    <row r="13" spans="1:14" ht="11.25" customHeight="1">
      <c r="A13" s="458"/>
      <c r="B13" s="459"/>
      <c r="C13" s="459"/>
      <c r="D13" s="463"/>
      <c r="E13" s="461"/>
      <c r="F13" s="462"/>
      <c r="G13" s="459"/>
      <c r="H13" s="463"/>
      <c r="I13" s="278"/>
      <c r="J13" s="481" t="str">
        <f t="shared" si="0"/>
        <v>XXXXXXXX</v>
      </c>
      <c r="K13" s="284" t="str">
        <f t="shared" si="1"/>
        <v>XXXXXXXX</v>
      </c>
      <c r="L13" s="252"/>
      <c r="M13" s="253"/>
      <c r="N13"/>
    </row>
    <row r="14" spans="1:13" ht="11.25" customHeight="1">
      <c r="A14" s="458"/>
      <c r="B14" s="459"/>
      <c r="C14" s="459"/>
      <c r="D14" s="463"/>
      <c r="E14" s="461"/>
      <c r="F14" s="462"/>
      <c r="G14" s="459"/>
      <c r="H14" s="463"/>
      <c r="I14" s="278"/>
      <c r="J14" s="481" t="str">
        <f t="shared" si="0"/>
        <v>XXXXXXXX</v>
      </c>
      <c r="K14" s="284" t="str">
        <f t="shared" si="1"/>
        <v>XXXXXXXX</v>
      </c>
      <c r="L14" s="252"/>
      <c r="M14" s="253"/>
    </row>
    <row r="15" spans="1:13" ht="11.25" customHeight="1">
      <c r="A15" s="458"/>
      <c r="B15" s="459"/>
      <c r="C15" s="459"/>
      <c r="D15" s="463"/>
      <c r="E15" s="461"/>
      <c r="F15" s="462"/>
      <c r="G15" s="459"/>
      <c r="H15" s="463"/>
      <c r="I15" s="278"/>
      <c r="J15" s="481" t="str">
        <f t="shared" si="0"/>
        <v>XXXXXXXX</v>
      </c>
      <c r="K15" s="284" t="str">
        <f t="shared" si="1"/>
        <v>XXXXXXXX</v>
      </c>
      <c r="L15" s="252"/>
      <c r="M15" s="253"/>
    </row>
    <row r="16" spans="1:13" ht="11.25" customHeight="1">
      <c r="A16" s="458"/>
      <c r="B16" s="459"/>
      <c r="C16" s="459"/>
      <c r="D16" s="463"/>
      <c r="E16" s="461"/>
      <c r="F16" s="462"/>
      <c r="G16" s="459"/>
      <c r="H16" s="463"/>
      <c r="I16" s="278"/>
      <c r="J16" s="481" t="str">
        <f t="shared" si="0"/>
        <v>XXXXXXXX</v>
      </c>
      <c r="K16" s="284" t="str">
        <f t="shared" si="1"/>
        <v>XXXXXXXX</v>
      </c>
      <c r="L16" s="252"/>
      <c r="M16" s="253"/>
    </row>
    <row r="17" spans="1:13" ht="11.25" customHeight="1">
      <c r="A17" s="458"/>
      <c r="B17" s="459"/>
      <c r="C17" s="459"/>
      <c r="D17" s="463"/>
      <c r="E17" s="461"/>
      <c r="F17" s="462"/>
      <c r="G17" s="459"/>
      <c r="H17" s="463"/>
      <c r="I17" s="278"/>
      <c r="J17" s="481" t="str">
        <f t="shared" si="0"/>
        <v>XXXXXXXX</v>
      </c>
      <c r="K17" s="284" t="str">
        <f t="shared" si="1"/>
        <v>XXXXXXXX</v>
      </c>
      <c r="L17" s="252"/>
      <c r="M17" s="253"/>
    </row>
    <row r="18" spans="1:13" ht="11.25" customHeight="1">
      <c r="A18" s="458"/>
      <c r="B18" s="459"/>
      <c r="C18" s="459"/>
      <c r="D18" s="463"/>
      <c r="E18" s="461"/>
      <c r="F18" s="462"/>
      <c r="G18" s="459"/>
      <c r="H18" s="463"/>
      <c r="I18" s="278"/>
      <c r="J18" s="482" t="str">
        <f>IF(AND($I$23&gt;0,$J$23=""),"INPUT","XXXXXXXX")</f>
        <v>XXXXXXXX</v>
      </c>
      <c r="K18" s="284" t="str">
        <f t="shared" si="1"/>
        <v>XXXXXXXX</v>
      </c>
      <c r="L18" s="252"/>
      <c r="M18" s="253"/>
    </row>
    <row r="19" spans="1:13" ht="11.25" customHeight="1">
      <c r="A19" s="458"/>
      <c r="B19" s="459"/>
      <c r="C19" s="459"/>
      <c r="D19" s="463"/>
      <c r="E19" s="461"/>
      <c r="F19" s="462"/>
      <c r="G19" s="459"/>
      <c r="H19" s="463"/>
      <c r="I19" s="278"/>
      <c r="J19" s="482" t="str">
        <f>IF(AND($I$23&gt;0,$J$23=""),"APPROPRI","XXXXXXXX")</f>
        <v>XXXXXXXX</v>
      </c>
      <c r="K19" s="286" t="str">
        <f>IF(AND($I$23&gt;0,$J$23=""),"ATE","XXXXXXXX")</f>
        <v>XXXXXXXX</v>
      </c>
      <c r="L19" s="252"/>
      <c r="M19" s="253"/>
    </row>
    <row r="20" spans="1:13" ht="11.25" customHeight="1">
      <c r="A20" s="458"/>
      <c r="B20" s="459"/>
      <c r="C20" s="459"/>
      <c r="D20" s="463"/>
      <c r="E20" s="461"/>
      <c r="F20" s="462"/>
      <c r="G20" s="459"/>
      <c r="H20" s="463"/>
      <c r="I20" s="278"/>
      <c r="J20" s="482" t="str">
        <f>IF(AND($I$23&gt;0,$J$23=""),"PDE PROJ","XXXXXXXX")</f>
        <v>XXXXXXXX</v>
      </c>
      <c r="K20" s="286" t="str">
        <f>IF(AND($I$23&gt;0,$J$23=""),"ECTION","XXXXXXXX")</f>
        <v>XXXXXXXX</v>
      </c>
      <c r="L20" s="252"/>
      <c r="M20" s="253"/>
    </row>
    <row r="21" spans="1:13" ht="11.25" customHeight="1">
      <c r="A21" s="458"/>
      <c r="B21" s="459"/>
      <c r="C21" s="459"/>
      <c r="D21" s="463"/>
      <c r="E21" s="461"/>
      <c r="F21" s="462"/>
      <c r="G21" s="459"/>
      <c r="H21" s="463"/>
      <c r="I21" s="278"/>
      <c r="J21" s="482" t="str">
        <f>IF(AND($I$23&gt;0,$J$23=""),"IN COL.","XXXXXXXX")</f>
        <v>XXXXXXXX</v>
      </c>
      <c r="K21" s="286" t="str">
        <f>IF(AND($I$23&gt;0,$J$23=""),"#10,","XXXXXXXX")</f>
        <v>XXXXXXXX</v>
      </c>
      <c r="L21" s="252"/>
      <c r="M21" s="253"/>
    </row>
    <row r="22" spans="1:13" ht="11.25" customHeight="1">
      <c r="A22" s="465"/>
      <c r="B22" s="466"/>
      <c r="C22" s="466"/>
      <c r="D22" s="467"/>
      <c r="E22" s="468"/>
      <c r="F22" s="469"/>
      <c r="G22" s="466"/>
      <c r="H22" s="467"/>
      <c r="I22" s="183"/>
      <c r="J22" s="483" t="str">
        <f>IF(AND($I$23&gt;0,$J$23=""),"SUBTOTAL","XXXXXXXX")</f>
        <v>XXXXXXXX</v>
      </c>
      <c r="K22" s="285" t="str">
        <f>IF(AND($I$23&gt;0,$J$23=""),"","XXXXXXXX")</f>
        <v>XXXXXXXX</v>
      </c>
      <c r="L22" s="254"/>
      <c r="M22" s="255"/>
    </row>
    <row r="23" spans="1:13" ht="12.75" customHeight="1" thickBot="1">
      <c r="A23" s="470" t="s">
        <v>216</v>
      </c>
      <c r="B23" s="256" t="s">
        <v>217</v>
      </c>
      <c r="C23" s="256" t="s">
        <v>192</v>
      </c>
      <c r="D23" s="257" t="s">
        <v>218</v>
      </c>
      <c r="E23" s="477">
        <f>SUM(E9:E22)</f>
        <v>0</v>
      </c>
      <c r="F23" s="258" t="s">
        <v>219</v>
      </c>
      <c r="G23" s="256" t="s">
        <v>192</v>
      </c>
      <c r="H23" s="257" t="s">
        <v>218</v>
      </c>
      <c r="I23" s="138">
        <f>SUM(I9:I22)</f>
        <v>0</v>
      </c>
      <c r="J23" s="485"/>
      <c r="K23" s="170">
        <f>I23-J23</f>
        <v>0</v>
      </c>
      <c r="L23" s="471"/>
      <c r="M23" s="221"/>
    </row>
    <row r="24" spans="1:13" ht="10.5" customHeight="1" thickTop="1">
      <c r="A24" s="472"/>
      <c r="B24" s="473"/>
      <c r="C24" s="473"/>
      <c r="D24" s="474"/>
      <c r="E24" s="287"/>
      <c r="F24" s="475"/>
      <c r="G24" s="473"/>
      <c r="H24" s="474"/>
      <c r="I24" s="476"/>
      <c r="J24" s="481" t="str">
        <f>IF(AND($I$31&gt;0,$J$31=""),"","XXXXXXXX")</f>
        <v>XXXXXXXX</v>
      </c>
      <c r="K24" s="284" t="str">
        <f>IF(AND($I$31&gt;0,$J$31=""),"","XXXXXXXX")</f>
        <v>XXXXXXXX</v>
      </c>
      <c r="L24" s="252"/>
      <c r="M24" s="253"/>
    </row>
    <row r="25" spans="1:13" ht="11.25" customHeight="1">
      <c r="A25" s="458"/>
      <c r="B25" s="459"/>
      <c r="C25" s="459"/>
      <c r="D25" s="463"/>
      <c r="E25" s="461"/>
      <c r="F25" s="462"/>
      <c r="G25" s="459"/>
      <c r="H25" s="463"/>
      <c r="I25" s="278"/>
      <c r="J25" s="481" t="str">
        <f>IF(AND($I$31&gt;0,$J$31=""),"","XXXXXXXX")</f>
        <v>XXXXXXXX</v>
      </c>
      <c r="K25" s="284" t="str">
        <f>IF(AND($I$31&gt;0,$J$31=""),"","XXXXXXXX")</f>
        <v>XXXXXXXX</v>
      </c>
      <c r="L25" s="252"/>
      <c r="M25" s="253"/>
    </row>
    <row r="26" spans="1:13" ht="11.25" customHeight="1">
      <c r="A26" s="458"/>
      <c r="B26" s="459"/>
      <c r="C26" s="459"/>
      <c r="D26" s="463"/>
      <c r="E26" s="461"/>
      <c r="F26" s="462"/>
      <c r="G26" s="459"/>
      <c r="H26" s="463"/>
      <c r="I26" s="278"/>
      <c r="J26" s="482" t="str">
        <f>IF(AND($I$31&gt;0,$J$31=""),"INPUT","XXXXXXXX")</f>
        <v>XXXXXXXX</v>
      </c>
      <c r="K26" s="284" t="str">
        <f>IF(AND($I$31&gt;0,$J$31=""),"","XXXXXXXX")</f>
        <v>XXXXXXXX</v>
      </c>
      <c r="L26" s="252"/>
      <c r="M26" s="253"/>
    </row>
    <row r="27" spans="1:13" ht="11.25" customHeight="1">
      <c r="A27" s="458"/>
      <c r="B27" s="459"/>
      <c r="C27" s="459"/>
      <c r="D27" s="463"/>
      <c r="E27" s="461"/>
      <c r="F27" s="462"/>
      <c r="G27" s="459"/>
      <c r="H27" s="463"/>
      <c r="I27" s="278"/>
      <c r="J27" s="482" t="str">
        <f>IF(AND($I$31&gt;0,$J$31=""),"APPROPRI","XXXXXXXX")</f>
        <v>XXXXXXXX</v>
      </c>
      <c r="K27" s="286" t="str">
        <f>IF(AND($I$31&gt;0,$J$31=""),"ATE","XXXXXXXX")</f>
        <v>XXXXXXXX</v>
      </c>
      <c r="L27" s="252"/>
      <c r="M27" s="253"/>
    </row>
    <row r="28" spans="1:13" ht="11.25" customHeight="1">
      <c r="A28" s="458"/>
      <c r="B28" s="459"/>
      <c r="C28" s="459"/>
      <c r="D28" s="463"/>
      <c r="E28" s="461"/>
      <c r="F28" s="462"/>
      <c r="G28" s="459"/>
      <c r="H28" s="463"/>
      <c r="I28" s="278"/>
      <c r="J28" s="482" t="str">
        <f>IF(AND($I$31&gt;0,$J$31=""),"PDE PROJ","XXXXXXXX")</f>
        <v>XXXXXXXX</v>
      </c>
      <c r="K28" s="286" t="str">
        <f>IF(AND($I$31&gt;0,$J$31=""),"ECTION","XXXXXXXX")</f>
        <v>XXXXXXXX</v>
      </c>
      <c r="L28" s="252"/>
      <c r="M28" s="253"/>
    </row>
    <row r="29" spans="1:13" ht="11.25" customHeight="1">
      <c r="A29" s="458"/>
      <c r="B29" s="459"/>
      <c r="C29" s="459"/>
      <c r="D29" s="463"/>
      <c r="E29" s="461"/>
      <c r="F29" s="462"/>
      <c r="G29" s="459"/>
      <c r="H29" s="463"/>
      <c r="I29" s="278"/>
      <c r="J29" s="482" t="str">
        <f>IF(AND($I$31&gt;0,$J$31=""),"IN COL.","XXXXXXXX")</f>
        <v>XXXXXXXX</v>
      </c>
      <c r="K29" s="286" t="str">
        <f>IF(AND($I$31&gt;0,$J$31=""),"#10,","XXXXXXXX")</f>
        <v>XXXXXXXX</v>
      </c>
      <c r="L29" s="252"/>
      <c r="M29" s="253"/>
    </row>
    <row r="30" spans="1:13" ht="11.25" customHeight="1">
      <c r="A30" s="465"/>
      <c r="B30" s="466"/>
      <c r="C30" s="466"/>
      <c r="D30" s="467"/>
      <c r="E30" s="468"/>
      <c r="F30" s="469"/>
      <c r="G30" s="466"/>
      <c r="H30" s="467"/>
      <c r="I30" s="183"/>
      <c r="J30" s="483" t="str">
        <f>IF(AND($I$31&gt;0,$J$31=""),"SUBTOTAL","XXXXXXXX")</f>
        <v>XXXXXXXX</v>
      </c>
      <c r="K30" s="285" t="str">
        <f>IF(AND($I$31&gt;0,$J$31=""),"","XXXXXXXX")</f>
        <v>XXXXXXXX</v>
      </c>
      <c r="L30" s="254"/>
      <c r="M30" s="255"/>
    </row>
    <row r="31" spans="1:13" ht="12.75" customHeight="1" thickBot="1">
      <c r="A31" s="470" t="s">
        <v>216</v>
      </c>
      <c r="B31" s="256" t="s">
        <v>217</v>
      </c>
      <c r="C31" s="256" t="s">
        <v>192</v>
      </c>
      <c r="D31" s="257" t="s">
        <v>218</v>
      </c>
      <c r="E31" s="477">
        <f>SUM(E24:E30)</f>
        <v>0</v>
      </c>
      <c r="F31" s="258" t="s">
        <v>219</v>
      </c>
      <c r="G31" s="256" t="s">
        <v>192</v>
      </c>
      <c r="H31" s="257" t="s">
        <v>218</v>
      </c>
      <c r="I31" s="138">
        <f>SUM(I24:I30)</f>
        <v>0</v>
      </c>
      <c r="J31" s="485"/>
      <c r="K31" s="170">
        <f>I31-J31</f>
        <v>0</v>
      </c>
      <c r="L31" s="218"/>
      <c r="M31" s="221"/>
    </row>
    <row r="32" spans="1:13" s="164" customFormat="1" ht="10.5" customHeight="1" thickTop="1">
      <c r="A32" s="472"/>
      <c r="B32" s="473"/>
      <c r="C32" s="473"/>
      <c r="D32" s="474"/>
      <c r="E32" s="287"/>
      <c r="F32" s="475"/>
      <c r="G32" s="473"/>
      <c r="H32" s="474"/>
      <c r="I32" s="476"/>
      <c r="J32" s="481" t="str">
        <f>IF(AND($I$39&gt;0,$J$39=""),"","XXXXXXXX")</f>
        <v>XXXXXXXX</v>
      </c>
      <c r="K32" s="284" t="str">
        <f>IF(AND($I$39&gt;0,$J$39=""),"","XXXXXXXX")</f>
        <v>XXXXXXXX</v>
      </c>
      <c r="L32" s="252"/>
      <c r="M32" s="253"/>
    </row>
    <row r="33" spans="1:13" ht="11.25" customHeight="1">
      <c r="A33" s="458"/>
      <c r="B33" s="459"/>
      <c r="C33" s="459"/>
      <c r="D33" s="463"/>
      <c r="E33" s="461"/>
      <c r="F33" s="462"/>
      <c r="G33" s="459"/>
      <c r="H33" s="463"/>
      <c r="I33" s="278"/>
      <c r="J33" s="484" t="str">
        <f>IF(AND($I$39&gt;0,$J$39=""),"","XXXXXXXX")</f>
        <v>XXXXXXXX</v>
      </c>
      <c r="K33" s="284" t="str">
        <f>IF(AND($I$39&gt;0,$J$39=""),"","XXXXXXXX")</f>
        <v>XXXXXXXX</v>
      </c>
      <c r="L33" s="252"/>
      <c r="M33" s="253"/>
    </row>
    <row r="34" spans="1:13" ht="11.25" customHeight="1">
      <c r="A34" s="458"/>
      <c r="B34" s="459"/>
      <c r="C34" s="459"/>
      <c r="D34" s="463"/>
      <c r="E34" s="461"/>
      <c r="F34" s="462"/>
      <c r="G34" s="459"/>
      <c r="H34" s="463"/>
      <c r="I34" s="278"/>
      <c r="J34" s="482" t="str">
        <f>IF(AND($I$39&gt;0,$J$39=""),"INPUT","XXXXXXXX")</f>
        <v>XXXXXXXX</v>
      </c>
      <c r="K34" s="284" t="str">
        <f>IF(AND($I$39&gt;0,$J$39=""),"","XXXXXXXX")</f>
        <v>XXXXXXXX</v>
      </c>
      <c r="L34" s="252"/>
      <c r="M34" s="253"/>
    </row>
    <row r="35" spans="1:13" ht="11.25" customHeight="1">
      <c r="A35" s="458"/>
      <c r="B35" s="459"/>
      <c r="C35" s="459"/>
      <c r="D35" s="463"/>
      <c r="E35" s="461"/>
      <c r="F35" s="462"/>
      <c r="G35" s="459"/>
      <c r="H35" s="463"/>
      <c r="I35" s="278"/>
      <c r="J35" s="482" t="str">
        <f>IF(AND($I$39&gt;0,$J$39=""),"APPROPRI","XXXXXXXX")</f>
        <v>XXXXXXXX</v>
      </c>
      <c r="K35" s="286" t="str">
        <f>IF(AND($I$39&gt;0,$J$39=""),"ATE","XXXXXXXX")</f>
        <v>XXXXXXXX</v>
      </c>
      <c r="L35" s="252"/>
      <c r="M35" s="253"/>
    </row>
    <row r="36" spans="1:13" ht="11.25" customHeight="1">
      <c r="A36" s="458"/>
      <c r="B36" s="459"/>
      <c r="C36" s="459"/>
      <c r="D36" s="463"/>
      <c r="E36" s="461"/>
      <c r="F36" s="462"/>
      <c r="G36" s="459"/>
      <c r="H36" s="463"/>
      <c r="I36" s="278"/>
      <c r="J36" s="482" t="str">
        <f>IF(AND($I$39&gt;0,$J$39=""),"PDE PROJ","XXXXXXXX")</f>
        <v>XXXXXXXX</v>
      </c>
      <c r="K36" s="286" t="str">
        <f>IF(AND($I$39&gt;0,$J$39=""),"ECTION","XXXXXXXX")</f>
        <v>XXXXXXXX</v>
      </c>
      <c r="L36" s="252"/>
      <c r="M36" s="253"/>
    </row>
    <row r="37" spans="1:13" ht="11.25" customHeight="1">
      <c r="A37" s="458"/>
      <c r="B37" s="459"/>
      <c r="C37" s="459"/>
      <c r="D37" s="463"/>
      <c r="E37" s="461"/>
      <c r="F37" s="462"/>
      <c r="G37" s="459"/>
      <c r="H37" s="463"/>
      <c r="I37" s="278"/>
      <c r="J37" s="482" t="str">
        <f>IF(AND($I$39&gt;0,$J$39=""),"IN COL.","XXXXXXXX")</f>
        <v>XXXXXXXX</v>
      </c>
      <c r="K37" s="286" t="str">
        <f>IF(AND($I$39&gt;0,$J$39=""),"#10,","XXXXXXXX")</f>
        <v>XXXXXXXX</v>
      </c>
      <c r="L37" s="252"/>
      <c r="M37" s="253"/>
    </row>
    <row r="38" spans="1:13" ht="11.25" customHeight="1">
      <c r="A38" s="465"/>
      <c r="B38" s="466"/>
      <c r="C38" s="466"/>
      <c r="D38" s="467"/>
      <c r="E38" s="468"/>
      <c r="F38" s="469"/>
      <c r="G38" s="466"/>
      <c r="H38" s="467"/>
      <c r="I38" s="183"/>
      <c r="J38" s="483" t="str">
        <f>IF(AND($I$39&gt;0,$J$39=""),"SUBTOTAL","XXXXXXXX")</f>
        <v>XXXXXXXX</v>
      </c>
      <c r="K38" s="285" t="str">
        <f>IF(AND($I$39&gt;0,$J$39=""),"","XXXXXXXX")</f>
        <v>XXXXXXXX</v>
      </c>
      <c r="L38" s="254"/>
      <c r="M38" s="255"/>
    </row>
    <row r="39" spans="1:13" ht="12.75" customHeight="1" thickBot="1">
      <c r="A39" s="470" t="s">
        <v>216</v>
      </c>
      <c r="B39" s="256" t="s">
        <v>217</v>
      </c>
      <c r="C39" s="256" t="s">
        <v>192</v>
      </c>
      <c r="D39" s="257" t="s">
        <v>218</v>
      </c>
      <c r="E39" s="477">
        <f>SUM(E32:E38)</f>
        <v>0</v>
      </c>
      <c r="F39" s="258" t="s">
        <v>219</v>
      </c>
      <c r="G39" s="256" t="s">
        <v>192</v>
      </c>
      <c r="H39" s="257" t="s">
        <v>218</v>
      </c>
      <c r="I39" s="138">
        <f>SUM(I32:I38)</f>
        <v>0</v>
      </c>
      <c r="J39" s="485"/>
      <c r="K39" s="170">
        <f>I39-J39</f>
        <v>0</v>
      </c>
      <c r="L39" s="218"/>
      <c r="M39" s="221"/>
    </row>
    <row r="40" spans="1:13" ht="10.5" customHeight="1" thickTop="1">
      <c r="A40" s="261"/>
      <c r="B40" s="262"/>
      <c r="C40" s="262"/>
      <c r="D40" s="263"/>
      <c r="E40" s="264"/>
      <c r="F40" s="265"/>
      <c r="G40" s="262"/>
      <c r="H40" s="263"/>
      <c r="I40" s="266"/>
      <c r="J40" s="482" t="str">
        <f>IF(AND($I$48&gt;0,$J$48=""),"INPUT","XXXXXXXX")</f>
        <v>XXXXXXXX</v>
      </c>
      <c r="K40" s="286" t="str">
        <f>IF(AND($I$48&gt;0,$J$48=""),"","XXXXXXXX")</f>
        <v>XXXXXXXX</v>
      </c>
      <c r="L40" s="252"/>
      <c r="M40" s="253"/>
    </row>
    <row r="41" spans="1:13" ht="11.25" customHeight="1">
      <c r="A41" s="458"/>
      <c r="B41" s="459"/>
      <c r="C41" s="459"/>
      <c r="D41" s="463"/>
      <c r="E41" s="461"/>
      <c r="F41" s="462"/>
      <c r="G41" s="459"/>
      <c r="H41" s="463"/>
      <c r="I41" s="278"/>
      <c r="J41" s="482" t="str">
        <f>IF(AND($I$48&gt;0,$J$48=""),"APPROPRI","XXXXXXXX")</f>
        <v>XXXXXXXX</v>
      </c>
      <c r="K41" s="286" t="str">
        <f>IF(AND($I$48&gt;0,$J$48=""),"ATE","XXXXXXXX")</f>
        <v>XXXXXXXX</v>
      </c>
      <c r="L41" s="252"/>
      <c r="M41" s="253"/>
    </row>
    <row r="42" spans="1:13" ht="11.25" customHeight="1">
      <c r="A42" s="458"/>
      <c r="B42" s="459"/>
      <c r="C42" s="459"/>
      <c r="D42" s="463"/>
      <c r="E42" s="461"/>
      <c r="F42" s="462"/>
      <c r="G42" s="459"/>
      <c r="H42" s="463"/>
      <c r="I42" s="278"/>
      <c r="J42" s="482" t="str">
        <f>IF(AND($I$48&gt;0,$J$48=""),"PDE PROJ","XXXXXXXX")</f>
        <v>XXXXXXXX</v>
      </c>
      <c r="K42" s="286" t="str">
        <f>IF(AND($I$48&gt;0,$J$48=""),"ECTION","XXXXXXXX")</f>
        <v>XXXXXXXX</v>
      </c>
      <c r="L42" s="252"/>
      <c r="M42" s="253"/>
    </row>
    <row r="43" spans="1:13" ht="11.25" customHeight="1">
      <c r="A43" s="458"/>
      <c r="B43" s="459"/>
      <c r="C43" s="459"/>
      <c r="D43" s="463"/>
      <c r="E43" s="461"/>
      <c r="F43" s="462"/>
      <c r="G43" s="459"/>
      <c r="H43" s="463"/>
      <c r="I43" s="278"/>
      <c r="J43" s="482" t="str">
        <f>IF(AND($I$48&gt;0,$J$48=""),"IN COL.","XXXXXXXX")</f>
        <v>XXXXXXXX</v>
      </c>
      <c r="K43" s="286" t="str">
        <f>IF(AND($I$48&gt;0,$J$48=""),"#10,","XXXXXXXX")</f>
        <v>XXXXXXXX</v>
      </c>
      <c r="L43" s="252"/>
      <c r="M43" s="253"/>
    </row>
    <row r="44" spans="1:13" ht="11.25" customHeight="1">
      <c r="A44" s="458"/>
      <c r="B44" s="459"/>
      <c r="C44" s="459"/>
      <c r="D44" s="463"/>
      <c r="E44" s="461"/>
      <c r="F44" s="462"/>
      <c r="G44" s="459"/>
      <c r="H44" s="463"/>
      <c r="I44" s="278"/>
      <c r="J44" s="482" t="str">
        <f>IF(AND($I$48&gt;0,$J$48=""),"SUBTOTAL","XXXXXXXX")</f>
        <v>XXXXXXXX</v>
      </c>
      <c r="K44" s="286" t="str">
        <f>IF(AND($I$48&gt;0,$J$48=""),"","XXXXXXXX")</f>
        <v>XXXXXXXX</v>
      </c>
      <c r="L44" s="252"/>
      <c r="M44" s="253"/>
    </row>
    <row r="45" spans="1:13" ht="11.25" customHeight="1">
      <c r="A45" s="458"/>
      <c r="B45" s="459"/>
      <c r="C45" s="459"/>
      <c r="D45" s="463"/>
      <c r="E45" s="461"/>
      <c r="F45" s="462"/>
      <c r="G45" s="459"/>
      <c r="H45" s="463"/>
      <c r="I45" s="278"/>
      <c r="J45" s="482" t="str">
        <f>IF(OR(OR(OR(OR(OR(ABS(K23)&gt;300,ABS(K31)&gt;300,ABS(K39)&gt;300,ABS(K48)&gt;300,ABS(K49)&gt;300))))),"DESCRIPT","XXXXXXXX")</f>
        <v>XXXXXXXX</v>
      </c>
      <c r="K45" s="286" t="str">
        <f>IF(OR(OR(OR(OR(OR(ABS(K23)&gt;300,ABS(K31)&gt;300,ABS(K39)&gt;300,ABS(K48)&gt;300,ABS(K49)&gt;300))))),"ION OF","XXXXXXXX")</f>
        <v>XXXXXXXX</v>
      </c>
      <c r="L45" s="252"/>
      <c r="M45" s="253"/>
    </row>
    <row r="46" spans="1:13" ht="11.25" customHeight="1">
      <c r="A46" s="458"/>
      <c r="B46" s="459"/>
      <c r="C46" s="459"/>
      <c r="D46" s="463"/>
      <c r="E46" s="461"/>
      <c r="F46" s="462"/>
      <c r="G46" s="459"/>
      <c r="H46" s="463"/>
      <c r="I46" s="278"/>
      <c r="J46" s="482" t="str">
        <f>IF(OR(OR(OR(OR(OR(ABS(K23)&gt;300,ABS(K31)&gt;300,ABS(K39)&gt;300,ABS(K48)&gt;300,ABS(K49)&gt;300))))),"BOARD ","XXXXXXXX")</f>
        <v>XXXXXXXX</v>
      </c>
      <c r="K46" s="286" t="str">
        <f>IF(OR(OR(OR(OR(OR(ABS(K23)&gt;300,ABS(K31)&gt;300,ABS(K39)&gt;300,ABS(K48)&gt;300,ABS(K49)&gt;300))))),"ACTIONS","XXXXXXXX")</f>
        <v>XXXXXXXX</v>
      </c>
      <c r="L46" s="252"/>
      <c r="M46" s="253"/>
    </row>
    <row r="47" spans="1:13" ht="11.25" customHeight="1">
      <c r="A47" s="465"/>
      <c r="B47" s="466"/>
      <c r="C47" s="466"/>
      <c r="D47" s="467"/>
      <c r="E47" s="468"/>
      <c r="F47" s="469"/>
      <c r="G47" s="466"/>
      <c r="H47" s="467"/>
      <c r="I47" s="183"/>
      <c r="J47" s="483" t="str">
        <f>IF(OR(OR(OR(OR(OR(ABS(K23)&gt;300,ABS(K31)&gt;300,ABS(K39)&gt;300,ABS(K48)&gt;300,ABS(K49)&gt;300))))),"REQUIRED","XXXXXXXX")</f>
        <v>XXXXXXXX</v>
      </c>
      <c r="K47" s="480" t="str">
        <f>IF(OR(OR(OR(OR(OR(ABS(K23)&gt;300,ABS(K31)&gt;300,ABS(K39)&gt;300,ABS(K48)&gt;300,ABS(K49)&gt;300))))),"BELOW","XXXXXXXX")</f>
        <v>XXXXXXXX</v>
      </c>
      <c r="L47" s="254"/>
      <c r="M47" s="255"/>
    </row>
    <row r="48" spans="1:13" ht="12.75" customHeight="1" thickBot="1">
      <c r="A48" s="470" t="s">
        <v>216</v>
      </c>
      <c r="B48" s="256" t="s">
        <v>217</v>
      </c>
      <c r="C48" s="256" t="s">
        <v>192</v>
      </c>
      <c r="D48" s="257" t="s">
        <v>218</v>
      </c>
      <c r="E48" s="477">
        <f>SUM(E40:E47)</f>
        <v>0</v>
      </c>
      <c r="F48" s="258" t="s">
        <v>219</v>
      </c>
      <c r="G48" s="256" t="s">
        <v>192</v>
      </c>
      <c r="H48" s="257" t="s">
        <v>218</v>
      </c>
      <c r="I48" s="138">
        <f>SUM(I40:I47)</f>
        <v>0</v>
      </c>
      <c r="J48" s="485"/>
      <c r="K48" s="170">
        <f>I48-J48</f>
        <v>0</v>
      </c>
      <c r="L48" s="267"/>
      <c r="M48" s="260"/>
    </row>
    <row r="49" spans="1:13" ht="12.75" customHeight="1" thickBot="1" thickTop="1">
      <c r="A49" s="478" t="s">
        <v>220</v>
      </c>
      <c r="B49" s="479" t="s">
        <v>217</v>
      </c>
      <c r="C49" s="479" t="s">
        <v>192</v>
      </c>
      <c r="D49" s="479" t="s">
        <v>218</v>
      </c>
      <c r="E49" s="1150">
        <f>E23+E31+E39+E48</f>
        <v>0</v>
      </c>
      <c r="F49" s="258" t="s">
        <v>219</v>
      </c>
      <c r="G49" s="256" t="s">
        <v>192</v>
      </c>
      <c r="H49" s="257" t="s">
        <v>218</v>
      </c>
      <c r="I49" s="1150">
        <f>I23+I31+I39+I48</f>
        <v>0</v>
      </c>
      <c r="J49" s="1151">
        <f>J23+J31+J39+J48</f>
        <v>0</v>
      </c>
      <c r="K49" s="1152">
        <f>I49-J49</f>
        <v>0</v>
      </c>
      <c r="L49" s="276"/>
      <c r="M49" s="277"/>
    </row>
    <row r="50" spans="1:13" ht="21.75" customHeight="1" thickTop="1">
      <c r="A50" s="268" t="s">
        <v>221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247"/>
    </row>
    <row r="51" spans="1:13" ht="9.75" customHeight="1">
      <c r="A51" s="269" t="s">
        <v>661</v>
      </c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9"/>
    </row>
    <row r="52" spans="1:13" ht="14.25" customHeight="1">
      <c r="A52" s="270" t="s">
        <v>222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1"/>
    </row>
    <row r="53" spans="1:13" ht="19.5" customHeight="1">
      <c r="A53" s="1175" t="s">
        <v>448</v>
      </c>
      <c r="B53" s="250"/>
      <c r="C53" s="250"/>
      <c r="D53" s="250"/>
      <c r="E53" s="250"/>
      <c r="F53" s="251"/>
      <c r="G53" s="250"/>
      <c r="H53" s="250"/>
      <c r="I53" s="250"/>
      <c r="J53" s="250"/>
      <c r="K53" s="250"/>
      <c r="L53" s="250"/>
      <c r="M53" s="127"/>
    </row>
    <row r="54" spans="1:13" ht="5.25" customHeight="1">
      <c r="A54" s="1176"/>
      <c r="B54" s="1163"/>
      <c r="M54" s="127"/>
    </row>
    <row r="55" spans="1:13" ht="18" customHeight="1">
      <c r="A55" s="1162"/>
      <c r="B55" s="765"/>
      <c r="C55" s="1174" t="s">
        <v>459</v>
      </c>
      <c r="E55" s="1163"/>
      <c r="G55" s="1163"/>
      <c r="H55" s="1163"/>
      <c r="I55" s="1163"/>
      <c r="K55" s="1163"/>
      <c r="L55" s="1163"/>
      <c r="M55" s="127"/>
    </row>
    <row r="56" spans="1:13" ht="18" customHeight="1">
      <c r="A56" s="852" t="s">
        <v>446</v>
      </c>
      <c r="B56" s="765"/>
      <c r="C56" s="1174" t="s">
        <v>460</v>
      </c>
      <c r="D56" s="1163"/>
      <c r="E56" s="1163"/>
      <c r="G56" s="1163"/>
      <c r="H56" s="1163"/>
      <c r="I56" s="1163"/>
      <c r="K56" s="1163"/>
      <c r="L56" s="1163"/>
      <c r="M56" s="127"/>
    </row>
    <row r="57" spans="1:13" ht="18" customHeight="1">
      <c r="A57" s="852" t="s">
        <v>446</v>
      </c>
      <c r="B57" s="765"/>
      <c r="C57" s="1174" t="s">
        <v>495</v>
      </c>
      <c r="D57" s="1163"/>
      <c r="E57" s="1163"/>
      <c r="F57" s="1163"/>
      <c r="G57" s="1163"/>
      <c r="H57" s="1163"/>
      <c r="I57" s="1163"/>
      <c r="J57" s="1163"/>
      <c r="K57" s="1163"/>
      <c r="L57" s="1163"/>
      <c r="M57" s="127"/>
    </row>
    <row r="58" spans="1:13" ht="18" customHeight="1">
      <c r="A58" s="852" t="s">
        <v>446</v>
      </c>
      <c r="B58" s="765"/>
      <c r="C58" s="1174" t="s">
        <v>461</v>
      </c>
      <c r="D58" s="1163"/>
      <c r="E58" s="1163"/>
      <c r="F58" s="1163"/>
      <c r="G58" s="1163"/>
      <c r="H58" s="1163"/>
      <c r="I58" s="1163"/>
      <c r="J58" s="1163"/>
      <c r="K58" s="1163"/>
      <c r="L58" s="1163"/>
      <c r="M58" s="127"/>
    </row>
    <row r="59" spans="1:13" ht="18" customHeight="1">
      <c r="A59" s="852" t="s">
        <v>447</v>
      </c>
      <c r="B59" s="765"/>
      <c r="C59" s="1174" t="s">
        <v>462</v>
      </c>
      <c r="D59" s="1163"/>
      <c r="E59" s="1163"/>
      <c r="F59" s="1163"/>
      <c r="G59" s="1163"/>
      <c r="H59" s="1163"/>
      <c r="I59" s="1163"/>
      <c r="J59" s="1163"/>
      <c r="K59" s="1163"/>
      <c r="L59" s="1163"/>
      <c r="M59" s="127"/>
    </row>
    <row r="60" spans="1:13" ht="18" customHeight="1">
      <c r="A60" s="852" t="s">
        <v>447</v>
      </c>
      <c r="B60" s="765"/>
      <c r="C60" s="1174" t="s">
        <v>463</v>
      </c>
      <c r="D60" s="1163"/>
      <c r="E60" s="1163"/>
      <c r="F60" s="778"/>
      <c r="G60" s="718"/>
      <c r="H60" s="718"/>
      <c r="I60" s="718"/>
      <c r="J60" s="718"/>
      <c r="K60" s="718"/>
      <c r="L60" s="1163"/>
      <c r="M60" s="127"/>
    </row>
    <row r="61" spans="1:13" ht="9" customHeight="1">
      <c r="A61" s="128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129"/>
    </row>
    <row r="62" spans="1:13" ht="13.5">
      <c r="A62" s="6" t="str">
        <f>'A01'!T1</f>
        <v>REVISED JULY 1, 2010</v>
      </c>
      <c r="B62" s="6"/>
      <c r="C62" s="6"/>
      <c r="D62" s="3"/>
      <c r="E62" s="3" t="str">
        <f>'A01'!T2</f>
        <v>FORM EXPIRES 6-30-12</v>
      </c>
      <c r="F62" s="3"/>
      <c r="G62" s="6"/>
      <c r="H62" s="25"/>
      <c r="I62" s="25"/>
      <c r="J62" s="6"/>
      <c r="K62" s="6"/>
      <c r="L62" s="6"/>
      <c r="M62" s="23" t="s">
        <v>223</v>
      </c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showGridLines="0" showZeros="0" zoomScale="103" zoomScaleNormal="103" workbookViewId="0" topLeftCell="A1">
      <selection activeCell="K7" sqref="K7"/>
    </sheetView>
  </sheetViews>
  <sheetFormatPr defaultColWidth="9.140625" defaultRowHeight="12.75"/>
  <cols>
    <col min="1" max="1" width="2.140625" style="542" customWidth="1"/>
    <col min="2" max="2" width="3.57421875" style="542" customWidth="1"/>
    <col min="3" max="3" width="3.421875" style="561" customWidth="1"/>
    <col min="4" max="4" width="8.7109375" style="567" customWidth="1"/>
    <col min="5" max="5" width="8.7109375" style="560" customWidth="1"/>
    <col min="6" max="8" width="10.7109375" style="560" customWidth="1"/>
    <col min="9" max="9" width="10.28125" style="560" customWidth="1"/>
    <col min="10" max="10" width="4.7109375" style="560" customWidth="1"/>
    <col min="11" max="11" width="3.7109375" style="560" customWidth="1"/>
    <col min="12" max="12" width="4.7109375" style="560" customWidth="1"/>
    <col min="13" max="14" width="3.7109375" style="560" customWidth="1"/>
    <col min="15" max="15" width="5.7109375" style="560" customWidth="1"/>
    <col min="16" max="16" width="1.7109375" style="560" customWidth="1"/>
    <col min="17" max="17" width="4.7109375" style="560" customWidth="1"/>
    <col min="18" max="18" width="2.00390625" style="560" customWidth="1"/>
    <col min="19" max="16384" width="9.140625" style="542" customWidth="1"/>
  </cols>
  <sheetData>
    <row r="1" spans="1:18" ht="13.5">
      <c r="A1" s="486" t="s">
        <v>224</v>
      </c>
      <c r="B1" s="487"/>
      <c r="C1" s="488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90"/>
    </row>
    <row r="2" spans="1:18" ht="8.25" customHeight="1">
      <c r="A2" s="491" t="s">
        <v>562</v>
      </c>
      <c r="B2" s="492"/>
      <c r="C2" s="493"/>
      <c r="D2" s="494"/>
      <c r="E2" s="495"/>
      <c r="F2" s="495"/>
      <c r="G2" s="496" t="s">
        <v>71</v>
      </c>
      <c r="H2" s="497"/>
      <c r="I2" s="497"/>
      <c r="J2" s="497"/>
      <c r="K2" s="495"/>
      <c r="L2" s="495"/>
      <c r="M2" s="495"/>
      <c r="N2" s="498" t="s">
        <v>72</v>
      </c>
      <c r="O2" s="499"/>
      <c r="P2" s="495"/>
      <c r="Q2" s="495"/>
      <c r="R2" s="500"/>
    </row>
    <row r="3" spans="1:19" ht="13.5">
      <c r="A3" s="501">
        <f>'A01'!$E$4</f>
        <v>0</v>
      </c>
      <c r="B3" s="502"/>
      <c r="C3" s="503"/>
      <c r="D3" s="504"/>
      <c r="E3" s="505"/>
      <c r="F3" s="505"/>
      <c r="G3" s="506">
        <f>'A01'!$E$5</f>
        <v>0</v>
      </c>
      <c r="H3" s="505"/>
      <c r="I3" s="505"/>
      <c r="J3" s="505"/>
      <c r="K3" s="505"/>
      <c r="L3" s="505"/>
      <c r="M3" s="507"/>
      <c r="N3" s="508"/>
      <c r="O3" s="509">
        <f>'A01'!$P$5</f>
        <v>0</v>
      </c>
      <c r="P3" s="574" t="s">
        <v>7</v>
      </c>
      <c r="Q3" s="510">
        <f>'A01'!$R$5</f>
        <v>0</v>
      </c>
      <c r="R3" s="511"/>
      <c r="S3" s="512"/>
    </row>
    <row r="4" spans="1:18" ht="3" customHeight="1">
      <c r="A4" s="513"/>
      <c r="B4" s="514"/>
      <c r="C4" s="515"/>
      <c r="D4" s="516"/>
      <c r="E4" s="517"/>
      <c r="F4" s="517"/>
      <c r="G4" s="518"/>
      <c r="H4" s="517"/>
      <c r="I4" s="517"/>
      <c r="J4" s="517"/>
      <c r="K4" s="517"/>
      <c r="L4" s="517"/>
      <c r="M4" s="517"/>
      <c r="N4" s="518"/>
      <c r="O4" s="517"/>
      <c r="P4" s="517"/>
      <c r="Q4" s="517"/>
      <c r="R4" s="545"/>
    </row>
    <row r="5" spans="1:18" ht="6.75" customHeight="1">
      <c r="A5" s="519"/>
      <c r="B5" s="520"/>
      <c r="C5" s="521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522"/>
      <c r="R5" s="533"/>
    </row>
    <row r="6" spans="1:18" ht="15.75" customHeight="1">
      <c r="A6" s="519"/>
      <c r="B6" s="523" t="s">
        <v>225</v>
      </c>
      <c r="C6" s="521"/>
      <c r="D6" s="522"/>
      <c r="E6" s="522"/>
      <c r="F6" s="522"/>
      <c r="G6" s="522"/>
      <c r="H6" s="522"/>
      <c r="I6" s="524"/>
      <c r="J6" s="522"/>
      <c r="K6" s="524"/>
      <c r="L6" s="524"/>
      <c r="M6" s="522"/>
      <c r="N6" s="522"/>
      <c r="O6" s="522"/>
      <c r="P6" s="522"/>
      <c r="Q6" s="522"/>
      <c r="R6" s="533"/>
    </row>
    <row r="7" spans="1:18" ht="15.75" customHeight="1">
      <c r="A7" s="519"/>
      <c r="B7" s="520" t="s">
        <v>125</v>
      </c>
      <c r="C7" s="521" t="s">
        <v>540</v>
      </c>
      <c r="D7" s="522"/>
      <c r="E7" s="522"/>
      <c r="F7" s="522"/>
      <c r="G7" s="522"/>
      <c r="H7" s="525"/>
      <c r="I7" s="161"/>
      <c r="K7" s="162"/>
      <c r="L7" s="532"/>
      <c r="N7" s="522"/>
      <c r="O7" s="522"/>
      <c r="P7" s="522"/>
      <c r="Q7" s="522"/>
      <c r="R7" s="533"/>
    </row>
    <row r="8" spans="1:18" ht="12" customHeight="1">
      <c r="A8" s="529"/>
      <c r="B8" s="530"/>
      <c r="C8" s="522" t="s">
        <v>722</v>
      </c>
      <c r="D8" s="522"/>
      <c r="E8" s="531"/>
      <c r="F8" s="531"/>
      <c r="G8" s="531"/>
      <c r="H8" s="531"/>
      <c r="I8" s="531"/>
      <c r="J8" s="531"/>
      <c r="K8" s="531"/>
      <c r="L8" s="531"/>
      <c r="M8" s="531"/>
      <c r="N8" s="535"/>
      <c r="O8" s="535"/>
      <c r="P8" s="531"/>
      <c r="Q8" s="531"/>
      <c r="R8" s="534"/>
    </row>
    <row r="9" spans="1:18" ht="13.5" customHeight="1">
      <c r="A9" s="519"/>
      <c r="B9" s="520"/>
      <c r="C9" s="526" t="s">
        <v>73</v>
      </c>
      <c r="D9" s="522" t="s">
        <v>226</v>
      </c>
      <c r="E9" s="527"/>
      <c r="F9" s="522"/>
      <c r="G9" s="527"/>
      <c r="H9" s="528"/>
      <c r="I9" s="522"/>
      <c r="J9" s="161"/>
      <c r="K9" s="535"/>
      <c r="L9" s="535"/>
      <c r="M9" s="522"/>
      <c r="N9" s="159"/>
      <c r="O9" s="532"/>
      <c r="P9" s="522"/>
      <c r="Q9" s="522"/>
      <c r="R9" s="533"/>
    </row>
    <row r="10" spans="1:18" ht="13.5" customHeight="1">
      <c r="A10" s="519"/>
      <c r="B10" s="520"/>
      <c r="C10" s="526" t="s">
        <v>81</v>
      </c>
      <c r="D10" s="522" t="s">
        <v>227</v>
      </c>
      <c r="E10" s="527"/>
      <c r="F10" s="522"/>
      <c r="G10" s="527"/>
      <c r="H10" s="528"/>
      <c r="I10" s="524"/>
      <c r="J10" s="160"/>
      <c r="K10" s="524" t="s">
        <v>7</v>
      </c>
      <c r="L10" s="160"/>
      <c r="M10" s="522"/>
      <c r="N10" s="159"/>
      <c r="O10" s="532"/>
      <c r="P10" s="522"/>
      <c r="Q10" s="522"/>
      <c r="R10" s="533"/>
    </row>
    <row r="11" spans="1:18" ht="12" customHeight="1">
      <c r="A11" s="529"/>
      <c r="B11" s="530"/>
      <c r="C11" s="526"/>
      <c r="D11" s="522" t="s">
        <v>496</v>
      </c>
      <c r="E11" s="531"/>
      <c r="F11" s="531"/>
      <c r="G11" s="531"/>
      <c r="H11" s="531"/>
      <c r="I11" s="531"/>
      <c r="J11" s="531"/>
      <c r="K11" s="531"/>
      <c r="L11" s="531"/>
      <c r="M11" s="531"/>
      <c r="N11" s="535"/>
      <c r="O11" s="535"/>
      <c r="P11" s="531"/>
      <c r="Q11" s="531"/>
      <c r="R11" s="534"/>
    </row>
    <row r="12" spans="1:18" ht="13.5" customHeight="1">
      <c r="A12" s="529"/>
      <c r="B12" s="530"/>
      <c r="C12" s="526" t="s">
        <v>87</v>
      </c>
      <c r="D12" s="522" t="s">
        <v>228</v>
      </c>
      <c r="E12" s="531"/>
      <c r="F12" s="531"/>
      <c r="G12" s="531"/>
      <c r="H12" s="531"/>
      <c r="I12" s="531"/>
      <c r="J12" s="531"/>
      <c r="K12" s="531"/>
      <c r="L12" s="531"/>
      <c r="M12" s="531"/>
      <c r="N12" s="568">
        <f>IF(N9&gt;1500,ROUND(N10*1.1,0),ROUND(N10*1.15,0))</f>
        <v>0</v>
      </c>
      <c r="O12" s="532"/>
      <c r="P12" s="531"/>
      <c r="Q12" s="531"/>
      <c r="R12" s="534"/>
    </row>
    <row r="13" spans="1:18" ht="10.5" customHeight="1">
      <c r="A13" s="529"/>
      <c r="B13" s="530"/>
      <c r="C13" s="526"/>
      <c r="D13" s="522" t="s">
        <v>662</v>
      </c>
      <c r="E13" s="531"/>
      <c r="F13" s="531"/>
      <c r="G13" s="531"/>
      <c r="H13" s="531"/>
      <c r="I13" s="531"/>
      <c r="J13" s="531"/>
      <c r="K13" s="531"/>
      <c r="L13" s="531"/>
      <c r="M13" s="531"/>
      <c r="N13" s="535"/>
      <c r="O13" s="535"/>
      <c r="P13" s="531"/>
      <c r="Q13" s="531"/>
      <c r="R13" s="534"/>
    </row>
    <row r="14" spans="1:18" ht="10.5" customHeight="1">
      <c r="A14" s="529"/>
      <c r="B14" s="530"/>
      <c r="C14" s="526"/>
      <c r="D14" s="522" t="s">
        <v>671</v>
      </c>
      <c r="E14" s="531"/>
      <c r="F14" s="531"/>
      <c r="G14" s="531"/>
      <c r="H14" s="531"/>
      <c r="I14" s="531"/>
      <c r="J14" s="531"/>
      <c r="K14" s="531"/>
      <c r="L14" s="531"/>
      <c r="M14" s="531"/>
      <c r="N14" s="535"/>
      <c r="O14" s="535"/>
      <c r="P14" s="531"/>
      <c r="Q14" s="531"/>
      <c r="R14" s="534"/>
    </row>
    <row r="15" spans="1:18" ht="19.5" customHeight="1">
      <c r="A15" s="529"/>
      <c r="B15" s="520" t="s">
        <v>129</v>
      </c>
      <c r="C15" s="521" t="s">
        <v>229</v>
      </c>
      <c r="D15" s="546"/>
      <c r="E15" s="546"/>
      <c r="F15" s="546"/>
      <c r="G15" s="546"/>
      <c r="H15" s="569"/>
      <c r="I15" s="547"/>
      <c r="J15" s="548"/>
      <c r="K15" s="546"/>
      <c r="L15" s="546"/>
      <c r="M15" s="522"/>
      <c r="N15" s="522"/>
      <c r="O15" s="522"/>
      <c r="P15" s="522"/>
      <c r="Q15" s="522"/>
      <c r="R15" s="533"/>
    </row>
    <row r="16" spans="1:18" ht="13.5" customHeight="1">
      <c r="A16" s="519"/>
      <c r="B16" s="520"/>
      <c r="C16" s="521"/>
      <c r="D16" s="522" t="s">
        <v>230</v>
      </c>
      <c r="E16" s="522"/>
      <c r="F16" s="522"/>
      <c r="G16" s="522"/>
      <c r="H16" s="522"/>
      <c r="I16" s="522"/>
      <c r="J16" s="522"/>
      <c r="K16" s="522"/>
      <c r="L16" s="522"/>
      <c r="M16" s="522"/>
      <c r="N16" s="159"/>
      <c r="O16" s="532"/>
      <c r="P16" s="522"/>
      <c r="Q16" s="522"/>
      <c r="R16" s="533"/>
    </row>
    <row r="17" spans="1:18" ht="12" customHeight="1">
      <c r="A17" s="529"/>
      <c r="B17" s="530"/>
      <c r="C17" s="526"/>
      <c r="D17" s="522" t="s">
        <v>496</v>
      </c>
      <c r="E17" s="531"/>
      <c r="F17" s="531"/>
      <c r="G17" s="531"/>
      <c r="H17" s="531"/>
      <c r="I17" s="531"/>
      <c r="J17" s="531"/>
      <c r="K17" s="531"/>
      <c r="L17" s="531"/>
      <c r="M17" s="531"/>
      <c r="N17" s="535"/>
      <c r="O17" s="535"/>
      <c r="P17" s="531"/>
      <c r="Q17" s="531"/>
      <c r="R17" s="534"/>
    </row>
    <row r="18" spans="1:18" ht="14.25" customHeight="1">
      <c r="A18" s="519"/>
      <c r="B18" s="520" t="s">
        <v>133</v>
      </c>
      <c r="C18" s="521" t="s">
        <v>231</v>
      </c>
      <c r="D18" s="522"/>
      <c r="E18" s="522"/>
      <c r="F18" s="522"/>
      <c r="G18" s="522"/>
      <c r="H18" s="522"/>
      <c r="I18" s="522"/>
      <c r="J18" s="522"/>
      <c r="K18" s="1244">
        <f>IF(AND($N$18=$N$23,$N$23&gt;0),"SUBMIT","")</f>
      </c>
      <c r="L18" s="522"/>
      <c r="M18" s="522"/>
      <c r="N18" s="159"/>
      <c r="O18" s="532"/>
      <c r="P18" s="522"/>
      <c r="Q18" s="522"/>
      <c r="R18" s="533"/>
    </row>
    <row r="19" spans="1:18" ht="13.5" customHeight="1">
      <c r="A19" s="519"/>
      <c r="B19" s="520"/>
      <c r="C19" s="521"/>
      <c r="D19" s="522" t="s">
        <v>232</v>
      </c>
      <c r="E19" s="522"/>
      <c r="F19" s="522"/>
      <c r="G19" s="522"/>
      <c r="H19" s="522"/>
      <c r="I19" s="522"/>
      <c r="J19" s="522"/>
      <c r="K19" s="1244">
        <f>IF(AND($N$18=$N$23,$N$23&gt;0),"DISTRICT","")</f>
      </c>
      <c r="L19" s="522"/>
      <c r="M19" s="522"/>
      <c r="N19" s="522"/>
      <c r="O19" s="522"/>
      <c r="P19" s="522"/>
      <c r="Q19" s="522"/>
      <c r="R19" s="533"/>
    </row>
    <row r="20" spans="1:18" ht="12.75" customHeight="1">
      <c r="A20" s="519"/>
      <c r="B20" s="520"/>
      <c r="C20" s="521"/>
      <c r="D20" s="570"/>
      <c r="E20" s="540"/>
      <c r="F20" s="540"/>
      <c r="G20" s="540"/>
      <c r="H20" s="540"/>
      <c r="I20" s="540"/>
      <c r="J20" s="522"/>
      <c r="K20" s="1244">
        <f>IF(AND($N$18=$N$23,$N$23&gt;0),"PROJECTED","")</f>
      </c>
      <c r="L20" s="522"/>
      <c r="M20" s="522"/>
      <c r="N20" s="522"/>
      <c r="O20" s="522"/>
      <c r="P20" s="522"/>
      <c r="Q20" s="522"/>
      <c r="R20" s="533"/>
    </row>
    <row r="21" spans="1:18" ht="12.75" customHeight="1">
      <c r="A21" s="519"/>
      <c r="B21" s="520"/>
      <c r="C21" s="521"/>
      <c r="D21" s="570"/>
      <c r="E21" s="514"/>
      <c r="F21" s="514"/>
      <c r="G21" s="514"/>
      <c r="H21" s="514"/>
      <c r="I21" s="514"/>
      <c r="J21" s="492"/>
      <c r="K21" s="1244">
        <f>IF(AND($N$18=$N$23,$N$23&gt;0),"ENROLLMENT","")</f>
      </c>
      <c r="L21" s="522"/>
      <c r="M21" s="522"/>
      <c r="N21" s="522"/>
      <c r="O21" s="522"/>
      <c r="P21" s="522"/>
      <c r="Q21" s="522"/>
      <c r="R21" s="533"/>
    </row>
    <row r="22" spans="1:18" ht="12.75" customHeight="1">
      <c r="A22" s="519"/>
      <c r="B22" s="520"/>
      <c r="C22" s="521"/>
      <c r="D22" s="570"/>
      <c r="E22" s="540"/>
      <c r="F22" s="540"/>
      <c r="G22" s="540"/>
      <c r="H22" s="540"/>
      <c r="I22" s="540"/>
      <c r="J22" s="520"/>
      <c r="K22" s="1244">
        <f>IF(AND($N$18=$N$23,$N$23&gt;0),"DOCUMENTATION","")</f>
      </c>
      <c r="L22" s="522"/>
      <c r="M22" s="522"/>
      <c r="N22" s="522"/>
      <c r="O22" s="522"/>
      <c r="P22" s="522"/>
      <c r="Q22" s="522"/>
      <c r="R22" s="533"/>
    </row>
    <row r="23" spans="1:18" ht="19.5" customHeight="1">
      <c r="A23" s="519"/>
      <c r="B23" s="520" t="s">
        <v>136</v>
      </c>
      <c r="C23" s="521" t="s">
        <v>470</v>
      </c>
      <c r="D23" s="522"/>
      <c r="E23" s="522"/>
      <c r="F23" s="522"/>
      <c r="G23" s="522"/>
      <c r="H23" s="522"/>
      <c r="I23" s="522"/>
      <c r="J23" s="522"/>
      <c r="K23" s="522"/>
      <c r="L23" s="522"/>
      <c r="M23" s="522"/>
      <c r="N23" s="568">
        <f>MAX(N12,N16,N18)</f>
        <v>0</v>
      </c>
      <c r="O23" s="532"/>
      <c r="P23" s="522"/>
      <c r="Q23" s="522"/>
      <c r="R23" s="533"/>
    </row>
    <row r="24" spans="1:18" ht="19.5" customHeight="1">
      <c r="A24" s="519"/>
      <c r="B24" s="520" t="s">
        <v>140</v>
      </c>
      <c r="C24" s="521" t="s">
        <v>233</v>
      </c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33"/>
    </row>
    <row r="25" spans="1:18" ht="13.5" customHeight="1">
      <c r="A25" s="519"/>
      <c r="B25" s="520"/>
      <c r="C25" s="521"/>
      <c r="D25" s="522" t="s">
        <v>234</v>
      </c>
      <c r="E25" s="522"/>
      <c r="F25" s="522"/>
      <c r="G25" s="522"/>
      <c r="H25" s="522"/>
      <c r="I25" s="522"/>
      <c r="J25" s="522"/>
      <c r="K25" s="522"/>
      <c r="L25" s="522"/>
      <c r="M25" s="522"/>
      <c r="N25" s="159"/>
      <c r="O25" s="532"/>
      <c r="P25" s="522"/>
      <c r="Q25" s="522"/>
      <c r="R25" s="533"/>
    </row>
    <row r="26" spans="1:18" ht="19.5" customHeight="1">
      <c r="A26" s="519"/>
      <c r="B26" s="520" t="s">
        <v>143</v>
      </c>
      <c r="C26" s="521" t="s">
        <v>235</v>
      </c>
      <c r="D26" s="522"/>
      <c r="E26" s="522"/>
      <c r="F26" s="522"/>
      <c r="G26" s="522"/>
      <c r="H26" s="522"/>
      <c r="I26" s="522"/>
      <c r="J26" s="522"/>
      <c r="K26" s="522"/>
      <c r="L26" s="522"/>
      <c r="M26" s="522"/>
      <c r="N26" s="571">
        <f>IF(ISERROR(N23/N25),0,IF(N23/N25&gt;1,1,ROUND(N23/N25,4)))</f>
        <v>0</v>
      </c>
      <c r="O26" s="536"/>
      <c r="P26" s="522"/>
      <c r="Q26" s="522"/>
      <c r="R26" s="533"/>
    </row>
    <row r="27" spans="1:18" ht="9.75" customHeight="1">
      <c r="A27" s="519"/>
      <c r="B27" s="520"/>
      <c r="C27" s="521"/>
      <c r="D27" s="522"/>
      <c r="E27" s="522"/>
      <c r="F27" s="522"/>
      <c r="G27" s="522"/>
      <c r="H27" s="522"/>
      <c r="I27" s="522"/>
      <c r="J27" s="522"/>
      <c r="K27" s="522"/>
      <c r="L27" s="522"/>
      <c r="M27" s="522"/>
      <c r="N27" s="538" t="s">
        <v>236</v>
      </c>
      <c r="O27" s="537"/>
      <c r="P27" s="522"/>
      <c r="Q27" s="522"/>
      <c r="R27" s="533"/>
    </row>
    <row r="28" spans="1:18" ht="9.75" customHeight="1">
      <c r="A28" s="519"/>
      <c r="B28" s="520"/>
      <c r="C28" s="521"/>
      <c r="D28" s="522"/>
      <c r="E28" s="522"/>
      <c r="F28" s="522"/>
      <c r="G28" s="522"/>
      <c r="H28" s="522"/>
      <c r="I28" s="522"/>
      <c r="J28" s="522"/>
      <c r="K28" s="522"/>
      <c r="L28" s="522"/>
      <c r="M28" s="522"/>
      <c r="N28" s="538" t="s">
        <v>237</v>
      </c>
      <c r="O28" s="538"/>
      <c r="P28" s="522"/>
      <c r="Q28" s="522"/>
      <c r="R28" s="533"/>
    </row>
    <row r="29" spans="1:18" ht="9" customHeight="1">
      <c r="A29" s="519"/>
      <c r="B29" s="520"/>
      <c r="C29" s="521"/>
      <c r="D29" s="522"/>
      <c r="E29" s="522"/>
      <c r="F29" s="522"/>
      <c r="G29" s="522"/>
      <c r="H29" s="522"/>
      <c r="I29" s="522"/>
      <c r="J29" s="522"/>
      <c r="K29" s="522"/>
      <c r="L29" s="522"/>
      <c r="M29" s="522"/>
      <c r="N29" s="522"/>
      <c r="O29" s="522"/>
      <c r="P29" s="522"/>
      <c r="Q29" s="522"/>
      <c r="R29" s="533"/>
    </row>
    <row r="30" spans="1:18" ht="10.5" customHeight="1">
      <c r="A30" s="550"/>
      <c r="B30" s="551" t="s">
        <v>551</v>
      </c>
      <c r="C30" s="542"/>
      <c r="D30" s="542"/>
      <c r="E30" s="535"/>
      <c r="F30" s="535"/>
      <c r="G30" s="535"/>
      <c r="H30" s="535"/>
      <c r="I30" s="535"/>
      <c r="J30" s="535"/>
      <c r="K30" s="535"/>
      <c r="L30" s="535"/>
      <c r="M30" s="535"/>
      <c r="N30" s="535"/>
      <c r="O30" s="535"/>
      <c r="P30" s="535"/>
      <c r="Q30" s="535"/>
      <c r="R30" s="539"/>
    </row>
    <row r="31" spans="1:18" ht="10.5" customHeight="1">
      <c r="A31" s="550"/>
      <c r="B31" s="542" t="s">
        <v>552</v>
      </c>
      <c r="C31" s="542"/>
      <c r="D31" s="542"/>
      <c r="E31" s="535"/>
      <c r="F31" s="535"/>
      <c r="G31" s="535"/>
      <c r="H31" s="535"/>
      <c r="I31" s="535"/>
      <c r="J31" s="535"/>
      <c r="K31" s="535"/>
      <c r="L31" s="535"/>
      <c r="M31" s="535"/>
      <c r="N31" s="535"/>
      <c r="O31" s="535"/>
      <c r="P31" s="535"/>
      <c r="Q31" s="535"/>
      <c r="R31" s="539"/>
    </row>
    <row r="32" spans="1:18" ht="10.5" customHeight="1">
      <c r="A32" s="550"/>
      <c r="B32" s="551" t="s">
        <v>553</v>
      </c>
      <c r="C32" s="542"/>
      <c r="D32" s="542"/>
      <c r="E32" s="535"/>
      <c r="F32" s="535"/>
      <c r="G32" s="535"/>
      <c r="H32" s="535"/>
      <c r="I32" s="535"/>
      <c r="J32" s="535"/>
      <c r="K32" s="535"/>
      <c r="L32" s="535"/>
      <c r="M32" s="535"/>
      <c r="N32" s="535"/>
      <c r="O32" s="535"/>
      <c r="P32" s="535"/>
      <c r="Q32" s="535"/>
      <c r="R32" s="539"/>
    </row>
    <row r="33" spans="1:18" ht="6.75" customHeight="1">
      <c r="A33" s="552"/>
      <c r="B33" s="549"/>
      <c r="C33" s="553"/>
      <c r="D33" s="540"/>
      <c r="E33" s="540"/>
      <c r="F33" s="540"/>
      <c r="G33" s="540"/>
      <c r="H33" s="540"/>
      <c r="I33" s="540"/>
      <c r="J33" s="540"/>
      <c r="K33" s="540"/>
      <c r="L33" s="540"/>
      <c r="M33" s="540"/>
      <c r="N33" s="540"/>
      <c r="O33" s="540"/>
      <c r="P33" s="540"/>
      <c r="Q33" s="540"/>
      <c r="R33" s="541"/>
    </row>
    <row r="34" spans="1:18" s="164" customFormat="1" ht="18" customHeight="1">
      <c r="A34" s="554" t="s">
        <v>238</v>
      </c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14"/>
      <c r="M34" s="314"/>
      <c r="N34" s="314"/>
      <c r="O34" s="314"/>
      <c r="P34" s="314"/>
      <c r="Q34" s="314"/>
      <c r="R34" s="339"/>
    </row>
    <row r="35" spans="1:18" s="164" customFormat="1" ht="13.5" customHeight="1">
      <c r="A35" s="555"/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29"/>
    </row>
    <row r="36" spans="1:18" ht="10.5" customHeight="1">
      <c r="A36" s="519"/>
      <c r="B36" s="557" t="s">
        <v>239</v>
      </c>
      <c r="D36" s="275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522"/>
      <c r="P36" s="522"/>
      <c r="Q36" s="522"/>
      <c r="R36" s="533"/>
    </row>
    <row r="37" spans="1:18" ht="10.5" customHeight="1">
      <c r="A37" s="558"/>
      <c r="B37" s="557" t="s">
        <v>240</v>
      </c>
      <c r="D37" s="275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522"/>
      <c r="P37" s="522"/>
      <c r="Q37" s="522"/>
      <c r="R37" s="533"/>
    </row>
    <row r="38" spans="1:18" s="275" customFormat="1" ht="10.5" customHeight="1">
      <c r="A38" s="347"/>
      <c r="B38" s="557" t="s">
        <v>241</v>
      </c>
      <c r="R38" s="559"/>
    </row>
    <row r="39" spans="1:18" ht="10.5" customHeight="1">
      <c r="A39" s="543"/>
      <c r="B39" s="557" t="s">
        <v>242</v>
      </c>
      <c r="D39" s="275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R39" s="500"/>
    </row>
    <row r="40" spans="1:18" ht="10.5" customHeight="1">
      <c r="A40" s="543"/>
      <c r="B40" s="557" t="s">
        <v>243</v>
      </c>
      <c r="D40" s="275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R40" s="500"/>
    </row>
    <row r="41" spans="1:18" ht="10.5" customHeight="1">
      <c r="A41" s="543"/>
      <c r="B41" s="557" t="s">
        <v>244</v>
      </c>
      <c r="D41" s="275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R41" s="500"/>
    </row>
    <row r="42" spans="1:18" ht="12" customHeight="1">
      <c r="A42" s="543"/>
      <c r="D42" s="319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R42" s="500"/>
    </row>
    <row r="43" spans="1:18" ht="12.75" customHeight="1">
      <c r="A43" s="543"/>
      <c r="B43" s="275"/>
      <c r="C43" s="275"/>
      <c r="D43" s="562" t="s">
        <v>146</v>
      </c>
      <c r="E43" s="164" t="s">
        <v>245</v>
      </c>
      <c r="F43" s="275"/>
      <c r="G43" s="164"/>
      <c r="H43" s="275"/>
      <c r="I43" s="275"/>
      <c r="J43" s="572"/>
      <c r="K43" s="314"/>
      <c r="L43" s="314"/>
      <c r="M43" s="314"/>
      <c r="N43" s="164" t="s">
        <v>246</v>
      </c>
      <c r="R43" s="500"/>
    </row>
    <row r="44" spans="1:18" ht="12.75" customHeight="1">
      <c r="A44" s="543"/>
      <c r="B44" s="275"/>
      <c r="C44" s="275"/>
      <c r="D44" s="319"/>
      <c r="E44" s="164"/>
      <c r="F44" s="275"/>
      <c r="G44" s="164"/>
      <c r="H44" s="275"/>
      <c r="I44" s="275"/>
      <c r="J44" s="563"/>
      <c r="K44" s="310"/>
      <c r="L44" s="310"/>
      <c r="M44" s="310"/>
      <c r="N44" s="164"/>
      <c r="R44" s="500"/>
    </row>
    <row r="45" spans="1:18" ht="9" customHeight="1">
      <c r="A45" s="543"/>
      <c r="B45" s="275"/>
      <c r="C45" s="275"/>
      <c r="D45" s="319"/>
      <c r="E45" s="164"/>
      <c r="F45" s="275"/>
      <c r="G45" s="164"/>
      <c r="H45" s="164"/>
      <c r="I45" s="275"/>
      <c r="J45" s="164"/>
      <c r="K45" s="164"/>
      <c r="L45" s="164"/>
      <c r="M45" s="164"/>
      <c r="N45" s="164"/>
      <c r="R45" s="500"/>
    </row>
    <row r="46" spans="1:18" ht="12.75" customHeight="1">
      <c r="A46" s="543"/>
      <c r="B46" s="275"/>
      <c r="C46" s="275"/>
      <c r="D46" s="562" t="s">
        <v>150</v>
      </c>
      <c r="E46" s="164" t="s">
        <v>247</v>
      </c>
      <c r="F46" s="275"/>
      <c r="G46" s="164"/>
      <c r="H46" s="275"/>
      <c r="I46" s="275"/>
      <c r="J46" s="572"/>
      <c r="K46" s="314"/>
      <c r="L46" s="314"/>
      <c r="M46" s="314"/>
      <c r="N46" s="164" t="s">
        <v>246</v>
      </c>
      <c r="O46" s="275"/>
      <c r="R46" s="500"/>
    </row>
    <row r="47" spans="1:18" ht="13.5" customHeight="1">
      <c r="A47" s="543"/>
      <c r="B47" s="275"/>
      <c r="C47" s="275"/>
      <c r="D47" s="319"/>
      <c r="E47" s="164"/>
      <c r="F47" s="275"/>
      <c r="G47" s="164"/>
      <c r="H47" s="275"/>
      <c r="I47" s="275"/>
      <c r="J47" s="563"/>
      <c r="K47" s="310"/>
      <c r="L47" s="310"/>
      <c r="M47" s="310"/>
      <c r="O47" s="564">
        <f>IF(AND(ROUND($J$49,4)&gt;=18,ROUND($J$49,4)&lt;=20),"SUBMIT AREA","")</f>
      </c>
      <c r="R47" s="500"/>
    </row>
    <row r="48" spans="1:18" ht="13.5" customHeight="1">
      <c r="A48" s="543"/>
      <c r="B48" s="275"/>
      <c r="C48" s="275"/>
      <c r="D48" s="319"/>
      <c r="E48" s="164"/>
      <c r="F48" s="275"/>
      <c r="G48" s="164"/>
      <c r="H48" s="164"/>
      <c r="I48" s="275"/>
      <c r="J48" s="164"/>
      <c r="K48" s="164"/>
      <c r="L48" s="164"/>
      <c r="M48" s="164"/>
      <c r="O48" s="564">
        <f>IF(AND(ROUND($J$49,4)&gt;=18,ROUND($J$49,4)&lt;=20),"CALCULATIONS","")</f>
      </c>
      <c r="R48" s="500"/>
    </row>
    <row r="49" spans="1:18" ht="12.75" customHeight="1">
      <c r="A49" s="543"/>
      <c r="B49" s="275"/>
      <c r="C49" s="275"/>
      <c r="D49" s="542"/>
      <c r="E49" s="561"/>
      <c r="F49" s="164" t="s">
        <v>248</v>
      </c>
      <c r="G49" s="164"/>
      <c r="H49" s="275"/>
      <c r="I49" s="275"/>
      <c r="J49" s="573">
        <f>IF(AND(J43&gt;0,J46=0),100,IF((ISERROR(J43/J46*100)),0,ROUND((J43/J46*100),4)))</f>
        <v>0</v>
      </c>
      <c r="K49" s="565"/>
      <c r="L49" s="565"/>
      <c r="M49" s="314"/>
      <c r="N49" s="275" t="s">
        <v>249</v>
      </c>
      <c r="O49" s="1183">
        <f>IF($J$49&gt;20,"HEARING","")</f>
      </c>
      <c r="R49" s="500"/>
    </row>
    <row r="50" spans="1:18" ht="12.75" customHeight="1">
      <c r="A50" s="543"/>
      <c r="D50" s="319"/>
      <c r="E50" s="164"/>
      <c r="F50" s="164"/>
      <c r="G50" s="164"/>
      <c r="H50" s="275"/>
      <c r="I50" s="275"/>
      <c r="J50" s="563" t="s">
        <v>250</v>
      </c>
      <c r="K50" s="310"/>
      <c r="L50" s="310"/>
      <c r="M50" s="310"/>
      <c r="O50" s="564">
        <f>IF($J$49&gt;20,"REQUIRED","")</f>
      </c>
      <c r="R50" s="500"/>
    </row>
    <row r="51" spans="1:18" ht="12" customHeight="1">
      <c r="A51" s="543"/>
      <c r="D51" s="319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R51" s="500"/>
    </row>
    <row r="52" spans="1:18" ht="10.5" customHeight="1">
      <c r="A52" s="543"/>
      <c r="B52" s="557" t="s">
        <v>251</v>
      </c>
      <c r="D52" s="275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R52" s="500"/>
    </row>
    <row r="53" spans="1:18" ht="10.5" customHeight="1">
      <c r="A53" s="543"/>
      <c r="B53" s="557" t="s">
        <v>692</v>
      </c>
      <c r="D53" s="275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R53" s="500"/>
    </row>
    <row r="54" spans="1:18" ht="10.5" customHeight="1">
      <c r="A54" s="543"/>
      <c r="B54" s="557" t="s">
        <v>693</v>
      </c>
      <c r="D54" s="275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R54" s="500"/>
    </row>
    <row r="55" spans="1:18" ht="10.5" customHeight="1">
      <c r="A55" s="543"/>
      <c r="B55" s="557" t="s">
        <v>252</v>
      </c>
      <c r="D55" s="275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R55" s="500"/>
    </row>
    <row r="56" spans="1:18" ht="10.5" customHeight="1">
      <c r="A56" s="543"/>
      <c r="B56" s="557" t="s">
        <v>253</v>
      </c>
      <c r="D56" s="275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R56" s="500"/>
    </row>
    <row r="57" spans="1:18" ht="10.5" customHeight="1">
      <c r="A57" s="543"/>
      <c r="B57" s="557" t="s">
        <v>694</v>
      </c>
      <c r="D57" s="275"/>
      <c r="E57" s="164"/>
      <c r="F57" s="164"/>
      <c r="G57" s="164"/>
      <c r="H57" s="164"/>
      <c r="I57" s="319"/>
      <c r="J57" s="319"/>
      <c r="K57" s="319"/>
      <c r="L57" s="319"/>
      <c r="M57" s="319"/>
      <c r="N57" s="319"/>
      <c r="R57" s="500"/>
    </row>
    <row r="58" spans="1:18" ht="10.5" customHeight="1">
      <c r="A58" s="543"/>
      <c r="B58" s="1296" t="s">
        <v>696</v>
      </c>
      <c r="E58" s="275"/>
      <c r="F58" s="319"/>
      <c r="G58" s="319"/>
      <c r="H58" s="164"/>
      <c r="I58" s="164"/>
      <c r="J58" s="164"/>
      <c r="K58" s="164"/>
      <c r="L58" s="164"/>
      <c r="M58" s="164"/>
      <c r="N58" s="164"/>
      <c r="R58" s="500"/>
    </row>
    <row r="59" spans="1:18" ht="10.5" customHeight="1">
      <c r="A59" s="543"/>
      <c r="B59" s="1296" t="s">
        <v>697</v>
      </c>
      <c r="D59" s="275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R59" s="500"/>
    </row>
    <row r="60" spans="1:18" ht="10.5" customHeight="1">
      <c r="A60" s="543"/>
      <c r="B60" s="520" t="s">
        <v>695</v>
      </c>
      <c r="C60" s="493"/>
      <c r="D60" s="544"/>
      <c r="E60" s="495"/>
      <c r="F60" s="495"/>
      <c r="G60" s="495"/>
      <c r="H60" s="495"/>
      <c r="I60" s="495"/>
      <c r="J60" s="495"/>
      <c r="K60" s="495"/>
      <c r="L60" s="495"/>
      <c r="M60" s="495"/>
      <c r="N60" s="495"/>
      <c r="O60" s="495"/>
      <c r="P60" s="495"/>
      <c r="Q60" s="495"/>
      <c r="R60" s="500"/>
    </row>
    <row r="61" spans="1:18" ht="10.5" customHeight="1">
      <c r="A61" s="513"/>
      <c r="B61" s="549"/>
      <c r="C61" s="515"/>
      <c r="D61" s="516"/>
      <c r="E61" s="517"/>
      <c r="F61" s="517"/>
      <c r="G61" s="517"/>
      <c r="H61" s="517"/>
      <c r="I61" s="517"/>
      <c r="J61" s="517"/>
      <c r="K61" s="517"/>
      <c r="L61" s="517"/>
      <c r="M61" s="517"/>
      <c r="N61" s="517"/>
      <c r="O61" s="517"/>
      <c r="P61" s="517"/>
      <c r="Q61" s="517"/>
      <c r="R61" s="545"/>
    </row>
    <row r="62" spans="1:18" ht="21" customHeight="1">
      <c r="A62" s="542" t="str">
        <f>Rev_Date</f>
        <v>REVISED JULY 1, 2010</v>
      </c>
      <c r="D62" s="275"/>
      <c r="E62" s="164"/>
      <c r="F62" s="164"/>
      <c r="G62" s="275"/>
      <c r="H62" s="566" t="str">
        <f>Exp_Date</f>
        <v>FORM EXPIRES 6-30-12</v>
      </c>
      <c r="I62" s="164"/>
      <c r="J62" s="164"/>
      <c r="K62" s="164"/>
      <c r="L62" s="164"/>
      <c r="M62" s="164"/>
      <c r="N62" s="164"/>
      <c r="R62" s="544" t="s">
        <v>254</v>
      </c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3"/>
  <sheetViews>
    <sheetView showGridLines="0" showZeros="0" zoomScale="111" zoomScaleNormal="111" workbookViewId="0" topLeftCell="A1">
      <selection activeCell="E9" sqref="E9"/>
    </sheetView>
  </sheetViews>
  <sheetFormatPr defaultColWidth="9.140625" defaultRowHeight="12.75"/>
  <cols>
    <col min="1" max="1" width="6.7109375" style="10" customWidth="1"/>
    <col min="2" max="2" width="20.7109375" style="10" customWidth="1"/>
    <col min="3" max="3" width="8.00390625" style="10" customWidth="1"/>
    <col min="4" max="4" width="4.7109375" style="10" customWidth="1"/>
    <col min="5" max="5" width="6.7109375" style="10" customWidth="1"/>
    <col min="6" max="6" width="6.00390625" style="10" customWidth="1"/>
    <col min="7" max="7" width="7.7109375" style="10" customWidth="1"/>
    <col min="8" max="8" width="5.7109375" style="10" customWidth="1"/>
    <col min="9" max="9" width="6.7109375" style="10" customWidth="1"/>
    <col min="10" max="10" width="6.140625" style="10" customWidth="1"/>
    <col min="11" max="11" width="7.7109375" style="10" customWidth="1"/>
    <col min="12" max="12" width="5.7109375" style="10" customWidth="1"/>
    <col min="13" max="13" width="5.28125" style="10" customWidth="1"/>
    <col min="14" max="14" width="2.7109375" style="10" customWidth="1"/>
    <col min="15" max="19" width="1.7109375" style="10" customWidth="1"/>
    <col min="20" max="20" width="8.8515625" style="10" customWidth="1"/>
    <col min="21" max="21" width="9.140625" style="10" customWidth="1"/>
    <col min="22" max="22" width="6.8515625" style="10" customWidth="1"/>
    <col min="23" max="23" width="8.8515625" style="10" customWidth="1"/>
    <col min="24" max="24" width="5.00390625" style="10" customWidth="1"/>
    <col min="25" max="25" width="9.8515625" style="10" customWidth="1"/>
    <col min="26" max="26" width="5.00390625" style="10" customWidth="1"/>
    <col min="27" max="27" width="9.8515625" style="10" customWidth="1"/>
    <col min="28" max="28" width="6.8515625" style="10" customWidth="1"/>
    <col min="29" max="29" width="9.8515625" style="10" customWidth="1"/>
    <col min="30" max="30" width="5.140625" style="10" customWidth="1"/>
    <col min="31" max="31" width="9.8515625" style="10" customWidth="1"/>
    <col min="32" max="32" width="6.00390625" style="10" customWidth="1"/>
    <col min="33" max="33" width="10.8515625" style="10" customWidth="1"/>
    <col min="34" max="35" width="14.28125" style="10" customWidth="1"/>
    <col min="36" max="36" width="19.140625" style="10" customWidth="1"/>
    <col min="37" max="37" width="4.7109375" style="10" customWidth="1"/>
    <col min="38" max="38" width="9.28125" style="10" customWidth="1"/>
    <col min="39" max="39" width="7.00390625" style="10" customWidth="1"/>
    <col min="40" max="40" width="11.57421875" style="10" customWidth="1"/>
    <col min="41" max="44" width="7.00390625" style="10" customWidth="1"/>
    <col min="45" max="45" width="11.7109375" style="10" customWidth="1"/>
    <col min="46" max="46" width="11.140625" style="10" customWidth="1"/>
    <col min="47" max="16384" width="9.140625" style="10" customWidth="1"/>
  </cols>
  <sheetData>
    <row r="1" spans="1:19" ht="18.75" customHeight="1">
      <c r="A1" s="554" t="s">
        <v>255</v>
      </c>
      <c r="B1" s="346"/>
      <c r="C1" s="346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8"/>
    </row>
    <row r="2" spans="1:19" ht="8.25" customHeight="1">
      <c r="A2" s="327" t="s">
        <v>562</v>
      </c>
      <c r="B2" s="328"/>
      <c r="C2" s="328"/>
      <c r="D2" s="164"/>
      <c r="E2" s="164"/>
      <c r="F2" s="327" t="s">
        <v>71</v>
      </c>
      <c r="G2" s="164"/>
      <c r="H2" s="164"/>
      <c r="I2" s="328"/>
      <c r="J2" s="328"/>
      <c r="K2" s="328"/>
      <c r="L2" s="328"/>
      <c r="M2" s="327" t="s">
        <v>72</v>
      </c>
      <c r="N2" s="328"/>
      <c r="O2" s="164"/>
      <c r="P2" s="164"/>
      <c r="Q2" s="164"/>
      <c r="R2" s="164"/>
      <c r="S2" s="329"/>
    </row>
    <row r="3" spans="1:19" s="350" customFormat="1" ht="12.75">
      <c r="A3" s="349">
        <f>'A01'!$E$4</f>
        <v>0</v>
      </c>
      <c r="B3" s="351"/>
      <c r="C3" s="351"/>
      <c r="F3" s="349">
        <f>'A01'!$E$5</f>
        <v>0</v>
      </c>
      <c r="I3" s="351"/>
      <c r="J3" s="351"/>
      <c r="K3" s="351"/>
      <c r="L3" s="351"/>
      <c r="M3" s="349"/>
      <c r="N3" s="509">
        <f>'A01'!$P$5</f>
        <v>0</v>
      </c>
      <c r="O3" s="509"/>
      <c r="P3" s="596" t="s">
        <v>7</v>
      </c>
      <c r="Q3" s="597">
        <f>'A01'!$R$5</f>
        <v>0</v>
      </c>
      <c r="R3" s="509"/>
      <c r="S3" s="356"/>
    </row>
    <row r="4" spans="1:19" ht="5.25" customHeight="1" thickBot="1">
      <c r="A4" s="150"/>
      <c r="B4" s="409"/>
      <c r="C4" s="409"/>
      <c r="D4" s="409"/>
      <c r="E4" s="409"/>
      <c r="F4" s="150"/>
      <c r="G4" s="409"/>
      <c r="H4" s="409"/>
      <c r="I4" s="409"/>
      <c r="J4" s="409"/>
      <c r="K4" s="409"/>
      <c r="L4" s="409"/>
      <c r="M4" s="150"/>
      <c r="N4" s="409"/>
      <c r="O4" s="409"/>
      <c r="P4" s="409"/>
      <c r="Q4" s="409"/>
      <c r="R4" s="409"/>
      <c r="S4" s="408"/>
    </row>
    <row r="5" spans="1:19" ht="15.75" customHeight="1" thickTop="1">
      <c r="A5" s="335"/>
      <c r="B5" s="319"/>
      <c r="C5" s="319"/>
      <c r="D5" s="319"/>
      <c r="E5" s="446" t="s">
        <v>256</v>
      </c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34"/>
    </row>
    <row r="6" spans="1:19" ht="15.75" customHeight="1">
      <c r="A6" s="338"/>
      <c r="B6" s="331"/>
      <c r="C6" s="331"/>
      <c r="D6" s="331"/>
      <c r="E6" s="577" t="s">
        <v>123</v>
      </c>
      <c r="F6" s="310"/>
      <c r="G6" s="578"/>
      <c r="H6" s="366"/>
      <c r="I6" s="579" t="s">
        <v>122</v>
      </c>
      <c r="J6" s="580"/>
      <c r="K6" s="580"/>
      <c r="L6" s="314"/>
      <c r="M6" s="581" t="s">
        <v>124</v>
      </c>
      <c r="N6" s="314"/>
      <c r="O6" s="314"/>
      <c r="P6" s="314"/>
      <c r="Q6" s="314"/>
      <c r="R6" s="314"/>
      <c r="S6" s="334"/>
    </row>
    <row r="7" spans="1:19" ht="15.75" customHeight="1">
      <c r="A7" s="582" t="s">
        <v>170</v>
      </c>
      <c r="B7" s="583"/>
      <c r="C7" s="583"/>
      <c r="D7" s="584" t="s">
        <v>171</v>
      </c>
      <c r="E7" s="585" t="s">
        <v>172</v>
      </c>
      <c r="F7" s="586" t="s">
        <v>173</v>
      </c>
      <c r="G7" s="586" t="s">
        <v>174</v>
      </c>
      <c r="H7" s="587" t="s">
        <v>175</v>
      </c>
      <c r="I7" s="588" t="s">
        <v>205</v>
      </c>
      <c r="J7" s="584" t="s">
        <v>206</v>
      </c>
      <c r="K7" s="582" t="s">
        <v>207</v>
      </c>
      <c r="L7" s="584" t="s">
        <v>208</v>
      </c>
      <c r="M7" s="589" t="s">
        <v>209</v>
      </c>
      <c r="N7" s="583"/>
      <c r="O7" s="582" t="s">
        <v>257</v>
      </c>
      <c r="P7" s="583"/>
      <c r="Q7" s="583"/>
      <c r="R7" s="583"/>
      <c r="S7" s="590"/>
    </row>
    <row r="8" spans="1:19" ht="36" customHeight="1" thickBot="1">
      <c r="A8" s="405" t="s">
        <v>176</v>
      </c>
      <c r="B8" s="591"/>
      <c r="C8" s="591"/>
      <c r="D8" s="358" t="s">
        <v>672</v>
      </c>
      <c r="E8" s="363" t="s">
        <v>258</v>
      </c>
      <c r="F8" s="358" t="s">
        <v>259</v>
      </c>
      <c r="G8" s="358" t="s">
        <v>260</v>
      </c>
      <c r="H8" s="369" t="s">
        <v>673</v>
      </c>
      <c r="I8" s="593" t="s">
        <v>258</v>
      </c>
      <c r="J8" s="358" t="s">
        <v>259</v>
      </c>
      <c r="K8" s="358" t="s">
        <v>261</v>
      </c>
      <c r="L8" s="358" t="s">
        <v>674</v>
      </c>
      <c r="M8" s="594" t="s">
        <v>262</v>
      </c>
      <c r="N8" s="376"/>
      <c r="O8" s="595" t="s">
        <v>718</v>
      </c>
      <c r="P8" s="376"/>
      <c r="Q8" s="376"/>
      <c r="R8" s="376"/>
      <c r="S8" s="377"/>
    </row>
    <row r="9" spans="1:19" ht="16.5" customHeight="1" thickBot="1" thickTop="1">
      <c r="A9" s="150" t="s">
        <v>177</v>
      </c>
      <c r="B9" s="409"/>
      <c r="C9" s="409"/>
      <c r="D9" s="304" t="s">
        <v>192</v>
      </c>
      <c r="E9" s="746"/>
      <c r="F9" s="707"/>
      <c r="G9" s="138">
        <f aca="true" t="shared" si="0" ref="G9:G28">E9*F9</f>
        <v>0</v>
      </c>
      <c r="H9" s="213" t="s">
        <v>218</v>
      </c>
      <c r="I9" s="724"/>
      <c r="J9" s="707"/>
      <c r="K9" s="138">
        <f aca="true" t="shared" si="1" ref="K9:K28">I9*J9</f>
        <v>0</v>
      </c>
      <c r="L9" s="132" t="s">
        <v>218</v>
      </c>
      <c r="M9" s="140">
        <f aca="true" t="shared" si="2" ref="M9:M28">G9+K9</f>
        <v>0</v>
      </c>
      <c r="N9" s="218"/>
      <c r="O9" s="615" t="s">
        <v>263</v>
      </c>
      <c r="P9" s="616"/>
      <c r="Q9" s="616"/>
      <c r="R9" s="616"/>
      <c r="S9" s="617"/>
    </row>
    <row r="10" spans="1:46" ht="16.5" customHeight="1" thickTop="1">
      <c r="A10" s="338" t="s">
        <v>180</v>
      </c>
      <c r="B10" s="331"/>
      <c r="C10" s="331"/>
      <c r="D10" s="291">
        <v>50</v>
      </c>
      <c r="E10" s="188"/>
      <c r="F10" s="234"/>
      <c r="G10" s="139">
        <f t="shared" si="0"/>
        <v>0</v>
      </c>
      <c r="H10" s="698">
        <f aca="true" t="shared" si="3" ref="H10:H15">IF(E10&gt;659,F10*D10,0)</f>
        <v>0</v>
      </c>
      <c r="I10" s="189"/>
      <c r="J10" s="234"/>
      <c r="K10" s="139">
        <f t="shared" si="1"/>
        <v>0</v>
      </c>
      <c r="L10" s="698">
        <f aca="true" t="shared" si="4" ref="L10:L28">IF(I10&gt;659,J10*D10,0)</f>
        <v>0</v>
      </c>
      <c r="M10" s="163">
        <f t="shared" si="2"/>
        <v>0</v>
      </c>
      <c r="N10" s="177"/>
      <c r="O10" s="169">
        <f aca="true" t="shared" si="5" ref="O10:O28">H10+L10</f>
        <v>0</v>
      </c>
      <c r="P10" s="177"/>
      <c r="Q10" s="177"/>
      <c r="R10" s="177"/>
      <c r="S10" s="176"/>
      <c r="Y10" s="151"/>
      <c r="Z10" s="151"/>
      <c r="AA10" s="151"/>
      <c r="AB10" s="151"/>
      <c r="AC10" s="151"/>
      <c r="AD10" s="151"/>
      <c r="AE10" s="151"/>
      <c r="AF10" s="151"/>
      <c r="AG10" s="151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6.5" customHeight="1">
      <c r="A11" s="338" t="s">
        <v>180</v>
      </c>
      <c r="B11" s="331"/>
      <c r="C11" s="331"/>
      <c r="D11" s="291">
        <v>50</v>
      </c>
      <c r="E11" s="188"/>
      <c r="F11" s="234"/>
      <c r="G11" s="139">
        <f t="shared" si="0"/>
        <v>0</v>
      </c>
      <c r="H11" s="698">
        <f t="shared" si="3"/>
        <v>0</v>
      </c>
      <c r="I11" s="189"/>
      <c r="J11" s="234"/>
      <c r="K11" s="139">
        <f t="shared" si="1"/>
        <v>0</v>
      </c>
      <c r="L11" s="698">
        <f t="shared" si="4"/>
        <v>0</v>
      </c>
      <c r="M11" s="1402">
        <f t="shared" si="2"/>
        <v>0</v>
      </c>
      <c r="N11" s="1403"/>
      <c r="O11" s="169">
        <f t="shared" si="5"/>
        <v>0</v>
      </c>
      <c r="P11" s="177"/>
      <c r="Q11" s="177"/>
      <c r="R11" s="177"/>
      <c r="S11" s="176"/>
      <c r="T11" s="66"/>
      <c r="U11" s="66"/>
      <c r="V11" s="66"/>
      <c r="W11" s="66"/>
      <c r="Y11" s="151"/>
      <c r="Z11" s="151"/>
      <c r="AA11" s="151"/>
      <c r="AB11" s="151"/>
      <c r="AC11" s="151"/>
      <c r="AD11" s="151"/>
      <c r="AE11" s="151"/>
      <c r="AF11" s="151"/>
      <c r="AG11" s="15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6.5" customHeight="1">
      <c r="A12" s="338" t="s">
        <v>180</v>
      </c>
      <c r="B12" s="331"/>
      <c r="C12" s="331"/>
      <c r="D12" s="291">
        <v>50</v>
      </c>
      <c r="E12" s="188"/>
      <c r="F12" s="234"/>
      <c r="G12" s="139">
        <f t="shared" si="0"/>
        <v>0</v>
      </c>
      <c r="H12" s="698">
        <f t="shared" si="3"/>
        <v>0</v>
      </c>
      <c r="I12" s="189"/>
      <c r="J12" s="234"/>
      <c r="K12" s="139">
        <f t="shared" si="1"/>
        <v>0</v>
      </c>
      <c r="L12" s="698">
        <f t="shared" si="4"/>
        <v>0</v>
      </c>
      <c r="M12" s="163">
        <f t="shared" si="2"/>
        <v>0</v>
      </c>
      <c r="N12" s="177"/>
      <c r="O12" s="169">
        <f t="shared" si="5"/>
        <v>0</v>
      </c>
      <c r="P12" s="177"/>
      <c r="Q12" s="177"/>
      <c r="R12" s="177"/>
      <c r="S12" s="176"/>
      <c r="T12" s="66"/>
      <c r="U12" s="66"/>
      <c r="V12" s="66"/>
      <c r="W12" s="66"/>
      <c r="Y12" s="151"/>
      <c r="Z12" s="151"/>
      <c r="AA12" s="151"/>
      <c r="AB12" s="151"/>
      <c r="AC12" s="151"/>
      <c r="AD12" s="151"/>
      <c r="AE12" s="151"/>
      <c r="AF12" s="151"/>
      <c r="AG12" s="151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6.5" customHeight="1">
      <c r="A13" s="338" t="s">
        <v>181</v>
      </c>
      <c r="B13" s="331"/>
      <c r="C13" s="331"/>
      <c r="D13" s="291">
        <v>25</v>
      </c>
      <c r="E13" s="188"/>
      <c r="F13" s="234"/>
      <c r="G13" s="139">
        <f t="shared" si="0"/>
        <v>0</v>
      </c>
      <c r="H13" s="698">
        <f t="shared" si="3"/>
        <v>0</v>
      </c>
      <c r="I13" s="189"/>
      <c r="J13" s="234"/>
      <c r="K13" s="139">
        <f t="shared" si="1"/>
        <v>0</v>
      </c>
      <c r="L13" s="698">
        <f t="shared" si="4"/>
        <v>0</v>
      </c>
      <c r="M13" s="163">
        <f t="shared" si="2"/>
        <v>0</v>
      </c>
      <c r="N13" s="177"/>
      <c r="O13" s="169">
        <f t="shared" si="5"/>
        <v>0</v>
      </c>
      <c r="P13" s="177"/>
      <c r="Q13" s="177"/>
      <c r="R13" s="177"/>
      <c r="S13" s="176"/>
      <c r="T13" s="66"/>
      <c r="U13" s="66"/>
      <c r="V13" s="66"/>
      <c r="W13" s="66"/>
      <c r="Y13" s="151"/>
      <c r="Z13" s="151"/>
      <c r="AA13" s="151"/>
      <c r="AB13" s="151"/>
      <c r="AC13" s="151"/>
      <c r="AD13" s="151"/>
      <c r="AE13" s="151"/>
      <c r="AF13" s="151"/>
      <c r="AG13" s="151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6.5" customHeight="1">
      <c r="A14" s="338" t="s">
        <v>181</v>
      </c>
      <c r="B14" s="331"/>
      <c r="C14" s="331"/>
      <c r="D14" s="291">
        <v>25</v>
      </c>
      <c r="E14" s="188"/>
      <c r="F14" s="234"/>
      <c r="G14" s="139">
        <f t="shared" si="0"/>
        <v>0</v>
      </c>
      <c r="H14" s="698">
        <f t="shared" si="3"/>
        <v>0</v>
      </c>
      <c r="I14" s="189"/>
      <c r="J14" s="234"/>
      <c r="K14" s="139">
        <f t="shared" si="1"/>
        <v>0</v>
      </c>
      <c r="L14" s="698">
        <f t="shared" si="4"/>
        <v>0</v>
      </c>
      <c r="M14" s="163">
        <f t="shared" si="2"/>
        <v>0</v>
      </c>
      <c r="N14" s="177"/>
      <c r="O14" s="169">
        <f t="shared" si="5"/>
        <v>0</v>
      </c>
      <c r="P14" s="177"/>
      <c r="Q14" s="177"/>
      <c r="R14" s="177"/>
      <c r="S14" s="176"/>
      <c r="T14" s="66"/>
      <c r="U14" s="66"/>
      <c r="V14" s="66"/>
      <c r="W14" s="66"/>
      <c r="Y14" s="151"/>
      <c r="Z14" s="151"/>
      <c r="AA14" s="151"/>
      <c r="AB14" s="151"/>
      <c r="AC14" s="151"/>
      <c r="AD14" s="151"/>
      <c r="AE14" s="151"/>
      <c r="AF14" s="151"/>
      <c r="AG14" s="151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16.5" customHeight="1" thickBot="1">
      <c r="A15" s="150" t="s">
        <v>181</v>
      </c>
      <c r="B15" s="409"/>
      <c r="C15" s="409"/>
      <c r="D15" s="304">
        <v>25</v>
      </c>
      <c r="E15" s="746"/>
      <c r="F15" s="707"/>
      <c r="G15" s="138">
        <f t="shared" si="0"/>
        <v>0</v>
      </c>
      <c r="H15" s="217">
        <f t="shared" si="3"/>
        <v>0</v>
      </c>
      <c r="I15" s="724"/>
      <c r="J15" s="707"/>
      <c r="K15" s="138">
        <f t="shared" si="1"/>
        <v>0</v>
      </c>
      <c r="L15" s="217">
        <f t="shared" si="4"/>
        <v>0</v>
      </c>
      <c r="M15" s="140">
        <f t="shared" si="2"/>
        <v>0</v>
      </c>
      <c r="N15" s="218"/>
      <c r="O15" s="170">
        <f t="shared" si="5"/>
        <v>0</v>
      </c>
      <c r="P15" s="218"/>
      <c r="Q15" s="218"/>
      <c r="R15" s="218"/>
      <c r="S15" s="221"/>
      <c r="T15" s="141"/>
      <c r="U15" s="141"/>
      <c r="V15" s="141"/>
      <c r="W15" s="66"/>
      <c r="Y15" s="151"/>
      <c r="Z15" s="151"/>
      <c r="AA15" s="151"/>
      <c r="AB15" s="151"/>
      <c r="AC15" s="151"/>
      <c r="AD15" s="151"/>
      <c r="AE15" s="151"/>
      <c r="AF15" s="151"/>
      <c r="AG15" s="151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6.5" customHeight="1" thickTop="1">
      <c r="A16" s="338" t="s">
        <v>182</v>
      </c>
      <c r="B16" s="331"/>
      <c r="C16" s="331"/>
      <c r="D16" s="291">
        <v>25</v>
      </c>
      <c r="E16" s="188"/>
      <c r="F16" s="234"/>
      <c r="G16" s="139">
        <f t="shared" si="0"/>
        <v>0</v>
      </c>
      <c r="H16" s="698">
        <f>IF(E16&gt;659,F16*D16,0)</f>
        <v>0</v>
      </c>
      <c r="I16" s="189"/>
      <c r="J16" s="234"/>
      <c r="K16" s="139">
        <f t="shared" si="1"/>
        <v>0</v>
      </c>
      <c r="L16" s="698">
        <f t="shared" si="4"/>
        <v>0</v>
      </c>
      <c r="M16" s="163">
        <f t="shared" si="2"/>
        <v>0</v>
      </c>
      <c r="N16" s="177"/>
      <c r="O16" s="169">
        <f t="shared" si="5"/>
        <v>0</v>
      </c>
      <c r="P16" s="177"/>
      <c r="Q16" s="177"/>
      <c r="R16" s="177"/>
      <c r="S16" s="176"/>
      <c r="T16" s="152"/>
      <c r="U16" s="152"/>
      <c r="V16" s="152"/>
      <c r="W16" s="66"/>
      <c r="Y16" s="151"/>
      <c r="Z16" s="151"/>
      <c r="AA16" s="151"/>
      <c r="AB16" s="151"/>
      <c r="AC16" s="151"/>
      <c r="AD16" s="151"/>
      <c r="AE16" s="151"/>
      <c r="AF16" s="151"/>
      <c r="AG16" s="151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23" ht="16.5" customHeight="1">
      <c r="A17" s="338" t="s">
        <v>182</v>
      </c>
      <c r="B17" s="331"/>
      <c r="C17" s="331"/>
      <c r="D17" s="291">
        <v>25</v>
      </c>
      <c r="E17" s="188"/>
      <c r="F17" s="234"/>
      <c r="G17" s="139">
        <f t="shared" si="0"/>
        <v>0</v>
      </c>
      <c r="H17" s="698">
        <f aca="true" t="shared" si="6" ref="H17:H28">IF(E17&gt;659,F17*D17,0)</f>
        <v>0</v>
      </c>
      <c r="I17" s="189"/>
      <c r="J17" s="234"/>
      <c r="K17" s="139">
        <f t="shared" si="1"/>
        <v>0</v>
      </c>
      <c r="L17" s="698">
        <f t="shared" si="4"/>
        <v>0</v>
      </c>
      <c r="M17" s="163">
        <f t="shared" si="2"/>
        <v>0</v>
      </c>
      <c r="N17" s="177"/>
      <c r="O17" s="169">
        <f t="shared" si="5"/>
        <v>0</v>
      </c>
      <c r="P17" s="177"/>
      <c r="Q17" s="177"/>
      <c r="R17" s="177"/>
      <c r="S17" s="176"/>
      <c r="T17" s="152"/>
      <c r="U17" s="152"/>
      <c r="V17" s="152"/>
      <c r="W17" s="66"/>
    </row>
    <row r="18" spans="1:23" ht="16.5" customHeight="1">
      <c r="A18" s="338" t="s">
        <v>182</v>
      </c>
      <c r="B18" s="331"/>
      <c r="C18" s="331"/>
      <c r="D18" s="291">
        <v>25</v>
      </c>
      <c r="E18" s="188"/>
      <c r="F18" s="234"/>
      <c r="G18" s="139">
        <f t="shared" si="0"/>
        <v>0</v>
      </c>
      <c r="H18" s="698">
        <f t="shared" si="6"/>
        <v>0</v>
      </c>
      <c r="I18" s="189"/>
      <c r="J18" s="234"/>
      <c r="K18" s="139">
        <f t="shared" si="1"/>
        <v>0</v>
      </c>
      <c r="L18" s="698">
        <f t="shared" si="4"/>
        <v>0</v>
      </c>
      <c r="M18" s="163">
        <f t="shared" si="2"/>
        <v>0</v>
      </c>
      <c r="N18" s="177"/>
      <c r="O18" s="169">
        <f t="shared" si="5"/>
        <v>0</v>
      </c>
      <c r="P18" s="177"/>
      <c r="Q18" s="177"/>
      <c r="R18" s="177"/>
      <c r="S18" s="176"/>
      <c r="T18" s="66"/>
      <c r="U18" s="66"/>
      <c r="V18" s="66"/>
      <c r="W18" s="66"/>
    </row>
    <row r="19" spans="1:23" ht="16.5" customHeight="1">
      <c r="A19" s="338" t="s">
        <v>182</v>
      </c>
      <c r="B19" s="331"/>
      <c r="C19" s="331"/>
      <c r="D19" s="291">
        <v>25</v>
      </c>
      <c r="E19" s="188"/>
      <c r="F19" s="234"/>
      <c r="G19" s="139">
        <f t="shared" si="0"/>
        <v>0</v>
      </c>
      <c r="H19" s="698">
        <f t="shared" si="6"/>
        <v>0</v>
      </c>
      <c r="I19" s="189"/>
      <c r="J19" s="234"/>
      <c r="K19" s="139">
        <f t="shared" si="1"/>
        <v>0</v>
      </c>
      <c r="L19" s="698">
        <f t="shared" si="4"/>
        <v>0</v>
      </c>
      <c r="M19" s="163">
        <f t="shared" si="2"/>
        <v>0</v>
      </c>
      <c r="N19" s="177"/>
      <c r="O19" s="169">
        <f t="shared" si="5"/>
        <v>0</v>
      </c>
      <c r="P19" s="177"/>
      <c r="Q19" s="177"/>
      <c r="R19" s="177"/>
      <c r="S19" s="176"/>
      <c r="T19" s="66"/>
      <c r="U19" s="66"/>
      <c r="V19" s="66"/>
      <c r="W19" s="66"/>
    </row>
    <row r="20" spans="1:19" ht="16.5" customHeight="1">
      <c r="A20" s="338" t="s">
        <v>182</v>
      </c>
      <c r="B20" s="331"/>
      <c r="C20" s="331"/>
      <c r="D20" s="291">
        <v>25</v>
      </c>
      <c r="E20" s="188"/>
      <c r="F20" s="234"/>
      <c r="G20" s="139">
        <f t="shared" si="0"/>
        <v>0</v>
      </c>
      <c r="H20" s="698">
        <f t="shared" si="6"/>
        <v>0</v>
      </c>
      <c r="I20" s="189"/>
      <c r="J20" s="234"/>
      <c r="K20" s="139">
        <f t="shared" si="1"/>
        <v>0</v>
      </c>
      <c r="L20" s="698">
        <f t="shared" si="4"/>
        <v>0</v>
      </c>
      <c r="M20" s="163">
        <f t="shared" si="2"/>
        <v>0</v>
      </c>
      <c r="N20" s="177"/>
      <c r="O20" s="169">
        <f t="shared" si="5"/>
        <v>0</v>
      </c>
      <c r="P20" s="177"/>
      <c r="Q20" s="177"/>
      <c r="R20" s="177"/>
      <c r="S20" s="176"/>
    </row>
    <row r="21" spans="1:19" ht="16.5" customHeight="1">
      <c r="A21" s="338" t="s">
        <v>182</v>
      </c>
      <c r="B21" s="331"/>
      <c r="C21" s="331"/>
      <c r="D21" s="291">
        <v>25</v>
      </c>
      <c r="E21" s="188"/>
      <c r="F21" s="234"/>
      <c r="G21" s="139">
        <f t="shared" si="0"/>
        <v>0</v>
      </c>
      <c r="H21" s="698">
        <f t="shared" si="6"/>
        <v>0</v>
      </c>
      <c r="I21" s="189"/>
      <c r="J21" s="234"/>
      <c r="K21" s="139">
        <f t="shared" si="1"/>
        <v>0</v>
      </c>
      <c r="L21" s="698">
        <f t="shared" si="4"/>
        <v>0</v>
      </c>
      <c r="M21" s="163">
        <f t="shared" si="2"/>
        <v>0</v>
      </c>
      <c r="N21" s="177"/>
      <c r="O21" s="169">
        <f t="shared" si="5"/>
        <v>0</v>
      </c>
      <c r="P21" s="177"/>
      <c r="Q21" s="177"/>
      <c r="R21" s="177"/>
      <c r="S21" s="176"/>
    </row>
    <row r="22" spans="1:19" ht="16.5" customHeight="1">
      <c r="A22" s="338" t="s">
        <v>182</v>
      </c>
      <c r="B22" s="331"/>
      <c r="C22" s="331"/>
      <c r="D22" s="291">
        <v>25</v>
      </c>
      <c r="E22" s="188"/>
      <c r="F22" s="234"/>
      <c r="G22" s="139">
        <f t="shared" si="0"/>
        <v>0</v>
      </c>
      <c r="H22" s="698">
        <f t="shared" si="6"/>
        <v>0</v>
      </c>
      <c r="I22" s="189"/>
      <c r="J22" s="234"/>
      <c r="K22" s="139">
        <f t="shared" si="1"/>
        <v>0</v>
      </c>
      <c r="L22" s="698">
        <f t="shared" si="4"/>
        <v>0</v>
      </c>
      <c r="M22" s="163">
        <f t="shared" si="2"/>
        <v>0</v>
      </c>
      <c r="N22" s="177"/>
      <c r="O22" s="169">
        <f t="shared" si="5"/>
        <v>0</v>
      </c>
      <c r="P22" s="177"/>
      <c r="Q22" s="177"/>
      <c r="R22" s="177"/>
      <c r="S22" s="176"/>
    </row>
    <row r="23" spans="1:19" ht="16.5" customHeight="1">
      <c r="A23" s="338" t="s">
        <v>182</v>
      </c>
      <c r="B23" s="331"/>
      <c r="C23" s="331"/>
      <c r="D23" s="291">
        <v>25</v>
      </c>
      <c r="E23" s="188"/>
      <c r="F23" s="234"/>
      <c r="G23" s="139">
        <f t="shared" si="0"/>
        <v>0</v>
      </c>
      <c r="H23" s="698">
        <f t="shared" si="6"/>
        <v>0</v>
      </c>
      <c r="I23" s="189"/>
      <c r="J23" s="234"/>
      <c r="K23" s="139">
        <f t="shared" si="1"/>
        <v>0</v>
      </c>
      <c r="L23" s="698">
        <f t="shared" si="4"/>
        <v>0</v>
      </c>
      <c r="M23" s="163">
        <f t="shared" si="2"/>
        <v>0</v>
      </c>
      <c r="N23" s="177"/>
      <c r="O23" s="169">
        <f t="shared" si="5"/>
        <v>0</v>
      </c>
      <c r="P23" s="177"/>
      <c r="Q23" s="177"/>
      <c r="R23" s="177"/>
      <c r="S23" s="176"/>
    </row>
    <row r="24" spans="1:19" ht="16.5" customHeight="1">
      <c r="A24" s="338" t="s">
        <v>182</v>
      </c>
      <c r="B24" s="331"/>
      <c r="C24" s="331"/>
      <c r="D24" s="291">
        <v>25</v>
      </c>
      <c r="E24" s="188"/>
      <c r="F24" s="234"/>
      <c r="G24" s="139">
        <f t="shared" si="0"/>
        <v>0</v>
      </c>
      <c r="H24" s="698">
        <f t="shared" si="6"/>
        <v>0</v>
      </c>
      <c r="I24" s="189"/>
      <c r="J24" s="234"/>
      <c r="K24" s="139">
        <f t="shared" si="1"/>
        <v>0</v>
      </c>
      <c r="L24" s="698">
        <f t="shared" si="4"/>
        <v>0</v>
      </c>
      <c r="M24" s="163">
        <f t="shared" si="2"/>
        <v>0</v>
      </c>
      <c r="N24" s="177"/>
      <c r="O24" s="169">
        <f t="shared" si="5"/>
        <v>0</v>
      </c>
      <c r="P24" s="177"/>
      <c r="Q24" s="177"/>
      <c r="R24" s="177"/>
      <c r="S24" s="176"/>
    </row>
    <row r="25" spans="1:19" ht="16.5" customHeight="1">
      <c r="A25" s="338" t="s">
        <v>182</v>
      </c>
      <c r="B25" s="331"/>
      <c r="C25" s="331"/>
      <c r="D25" s="291">
        <v>25</v>
      </c>
      <c r="E25" s="188"/>
      <c r="F25" s="234"/>
      <c r="G25" s="139">
        <f t="shared" si="0"/>
        <v>0</v>
      </c>
      <c r="H25" s="698">
        <f t="shared" si="6"/>
        <v>0</v>
      </c>
      <c r="I25" s="189"/>
      <c r="J25" s="234"/>
      <c r="K25" s="139">
        <f t="shared" si="1"/>
        <v>0</v>
      </c>
      <c r="L25" s="698">
        <f t="shared" si="4"/>
        <v>0</v>
      </c>
      <c r="M25" s="163">
        <f t="shared" si="2"/>
        <v>0</v>
      </c>
      <c r="N25" s="177"/>
      <c r="O25" s="169">
        <f t="shared" si="5"/>
        <v>0</v>
      </c>
      <c r="P25" s="177"/>
      <c r="Q25" s="177"/>
      <c r="R25" s="177"/>
      <c r="S25" s="176"/>
    </row>
    <row r="26" spans="1:19" ht="16.5" customHeight="1">
      <c r="A26" s="338" t="s">
        <v>182</v>
      </c>
      <c r="B26" s="331"/>
      <c r="C26" s="331"/>
      <c r="D26" s="291">
        <v>25</v>
      </c>
      <c r="E26" s="188"/>
      <c r="F26" s="234"/>
      <c r="G26" s="139">
        <f t="shared" si="0"/>
        <v>0</v>
      </c>
      <c r="H26" s="698">
        <f t="shared" si="6"/>
        <v>0</v>
      </c>
      <c r="I26" s="189"/>
      <c r="J26" s="234"/>
      <c r="K26" s="139">
        <f t="shared" si="1"/>
        <v>0</v>
      </c>
      <c r="L26" s="698">
        <f t="shared" si="4"/>
        <v>0</v>
      </c>
      <c r="M26" s="163">
        <f t="shared" si="2"/>
        <v>0</v>
      </c>
      <c r="N26" s="177"/>
      <c r="O26" s="169">
        <f t="shared" si="5"/>
        <v>0</v>
      </c>
      <c r="P26" s="177"/>
      <c r="Q26" s="177"/>
      <c r="R26" s="177"/>
      <c r="S26" s="176"/>
    </row>
    <row r="27" spans="1:19" ht="16.5" customHeight="1">
      <c r="A27" s="338" t="s">
        <v>182</v>
      </c>
      <c r="B27" s="331"/>
      <c r="C27" s="331"/>
      <c r="D27" s="291">
        <v>25</v>
      </c>
      <c r="E27" s="188"/>
      <c r="F27" s="234"/>
      <c r="G27" s="139">
        <f t="shared" si="0"/>
        <v>0</v>
      </c>
      <c r="H27" s="698">
        <f t="shared" si="6"/>
        <v>0</v>
      </c>
      <c r="I27" s="189"/>
      <c r="J27" s="234"/>
      <c r="K27" s="139">
        <f t="shared" si="1"/>
        <v>0</v>
      </c>
      <c r="L27" s="698">
        <f t="shared" si="4"/>
        <v>0</v>
      </c>
      <c r="M27" s="163">
        <f t="shared" si="2"/>
        <v>0</v>
      </c>
      <c r="N27" s="177"/>
      <c r="O27" s="169">
        <f t="shared" si="5"/>
        <v>0</v>
      </c>
      <c r="P27" s="177"/>
      <c r="Q27" s="177"/>
      <c r="R27" s="177"/>
      <c r="S27" s="176"/>
    </row>
    <row r="28" spans="1:19" ht="16.5" customHeight="1">
      <c r="A28" s="338" t="s">
        <v>182</v>
      </c>
      <c r="B28" s="331"/>
      <c r="C28" s="331"/>
      <c r="D28" s="291">
        <v>25</v>
      </c>
      <c r="E28" s="188"/>
      <c r="F28" s="234"/>
      <c r="G28" s="139">
        <f t="shared" si="0"/>
        <v>0</v>
      </c>
      <c r="H28" s="698">
        <f t="shared" si="6"/>
        <v>0</v>
      </c>
      <c r="I28" s="189"/>
      <c r="J28" s="234"/>
      <c r="K28" s="139">
        <f t="shared" si="1"/>
        <v>0</v>
      </c>
      <c r="L28" s="698">
        <f t="shared" si="4"/>
        <v>0</v>
      </c>
      <c r="M28" s="163">
        <f t="shared" si="2"/>
        <v>0</v>
      </c>
      <c r="N28" s="177"/>
      <c r="O28" s="169">
        <f t="shared" si="5"/>
        <v>0</v>
      </c>
      <c r="P28" s="177"/>
      <c r="Q28" s="177"/>
      <c r="R28" s="177"/>
      <c r="S28" s="176"/>
    </row>
    <row r="29" spans="1:19" ht="16.5" customHeight="1">
      <c r="A29" s="338" t="s">
        <v>182</v>
      </c>
      <c r="B29" s="331"/>
      <c r="C29" s="331"/>
      <c r="D29" s="291">
        <v>25</v>
      </c>
      <c r="E29" s="188"/>
      <c r="F29" s="234"/>
      <c r="G29" s="139">
        <f>E29*F29</f>
        <v>0</v>
      </c>
      <c r="H29" s="698">
        <f>IF(E29&gt;659,F29*D29,0)</f>
        <v>0</v>
      </c>
      <c r="I29" s="189"/>
      <c r="J29" s="234"/>
      <c r="K29" s="139">
        <f>I29*J29</f>
        <v>0</v>
      </c>
      <c r="L29" s="698">
        <f>IF(I29&gt;659,J29*D29,0)</f>
        <v>0</v>
      </c>
      <c r="M29" s="163">
        <f>G29+K29</f>
        <v>0</v>
      </c>
      <c r="N29" s="176"/>
      <c r="O29" s="169">
        <f>H29+L29</f>
        <v>0</v>
      </c>
      <c r="P29" s="177"/>
      <c r="Q29" s="177"/>
      <c r="R29" s="177"/>
      <c r="S29" s="176"/>
    </row>
    <row r="30" spans="1:19" ht="16.5" customHeight="1">
      <c r="A30" s="338" t="s">
        <v>182</v>
      </c>
      <c r="B30" s="331"/>
      <c r="C30" s="331"/>
      <c r="D30" s="291">
        <v>25</v>
      </c>
      <c r="E30" s="767"/>
      <c r="F30" s="236"/>
      <c r="G30" s="709">
        <f>E30*F30</f>
        <v>0</v>
      </c>
      <c r="H30" s="698">
        <f>IF(E30&gt;659,F30*D30,0)</f>
        <v>0</v>
      </c>
      <c r="I30" s="201"/>
      <c r="J30" s="236"/>
      <c r="K30" s="709">
        <f>I30*J30</f>
        <v>0</v>
      </c>
      <c r="L30" s="698">
        <f>IF(I30&gt;659,J30*D30,0)</f>
        <v>0</v>
      </c>
      <c r="M30" s="163">
        <f>G30+K30</f>
        <v>0</v>
      </c>
      <c r="N30" s="176"/>
      <c r="O30" s="169">
        <f>H30+L30</f>
        <v>0</v>
      </c>
      <c r="P30" s="177"/>
      <c r="Q30" s="177"/>
      <c r="R30" s="177"/>
      <c r="S30" s="176"/>
    </row>
    <row r="31" spans="1:19" ht="16.5" customHeight="1" thickBot="1">
      <c r="A31" s="150" t="s">
        <v>182</v>
      </c>
      <c r="B31" s="409"/>
      <c r="C31" s="409"/>
      <c r="D31" s="304">
        <v>25</v>
      </c>
      <c r="E31" s="768"/>
      <c r="F31" s="759"/>
      <c r="G31" s="769">
        <f>E31*F31</f>
        <v>0</v>
      </c>
      <c r="H31" s="698">
        <f>IF(E31&gt;659,F31*D31,0)</f>
        <v>0</v>
      </c>
      <c r="I31" s="770"/>
      <c r="J31" s="759"/>
      <c r="K31" s="760">
        <f>I31*J31</f>
        <v>0</v>
      </c>
      <c r="L31" s="698">
        <f>IF(I31&gt;659,J31*D31,0)</f>
        <v>0</v>
      </c>
      <c r="M31" s="140">
        <f>G31+K31</f>
        <v>0</v>
      </c>
      <c r="N31" s="221"/>
      <c r="O31" s="170">
        <f>H31+L31</f>
        <v>0</v>
      </c>
      <c r="P31" s="218"/>
      <c r="Q31" s="218"/>
      <c r="R31" s="218"/>
      <c r="S31" s="221"/>
    </row>
    <row r="32" spans="1:19" ht="16.5" customHeight="1" thickBot="1" thickTop="1">
      <c r="A32" s="150" t="s">
        <v>183</v>
      </c>
      <c r="B32" s="409"/>
      <c r="C32" s="409"/>
      <c r="D32" s="385" t="s">
        <v>192</v>
      </c>
      <c r="E32" s="376" t="s">
        <v>264</v>
      </c>
      <c r="F32" s="376"/>
      <c r="G32" s="376"/>
      <c r="H32" s="604"/>
      <c r="I32" s="376" t="s">
        <v>264</v>
      </c>
      <c r="J32" s="376"/>
      <c r="K32" s="376"/>
      <c r="L32" s="605"/>
      <c r="M32" s="603" t="s">
        <v>179</v>
      </c>
      <c r="N32" s="377"/>
      <c r="O32" s="376" t="s">
        <v>263</v>
      </c>
      <c r="P32" s="376"/>
      <c r="Q32" s="376"/>
      <c r="R32" s="376"/>
      <c r="S32" s="377"/>
    </row>
    <row r="33" spans="1:19" ht="16.5" customHeight="1" thickTop="1">
      <c r="A33" s="338" t="s">
        <v>471</v>
      </c>
      <c r="B33" s="331"/>
      <c r="C33" s="331"/>
      <c r="D33" s="383" t="s">
        <v>192</v>
      </c>
      <c r="E33" s="199"/>
      <c r="F33" s="236"/>
      <c r="G33" s="709">
        <f aca="true" t="shared" si="7" ref="G33:G40">E33*F33</f>
        <v>0</v>
      </c>
      <c r="H33" s="601" t="s">
        <v>218</v>
      </c>
      <c r="I33" s="199"/>
      <c r="J33" s="779"/>
      <c r="K33" s="709">
        <f aca="true" t="shared" si="8" ref="K33:K40">I33*J33</f>
        <v>0</v>
      </c>
      <c r="L33" s="406" t="s">
        <v>218</v>
      </c>
      <c r="M33" s="163">
        <f aca="true" t="shared" si="9" ref="M33:M40">G33+K33</f>
        <v>0</v>
      </c>
      <c r="N33" s="176"/>
      <c r="O33" s="314" t="s">
        <v>263</v>
      </c>
      <c r="P33" s="314"/>
      <c r="Q33" s="314"/>
      <c r="R33" s="314"/>
      <c r="S33" s="334"/>
    </row>
    <row r="34" spans="1:19" ht="16.5" customHeight="1">
      <c r="A34" s="338" t="s">
        <v>471</v>
      </c>
      <c r="B34" s="331"/>
      <c r="C34" s="331"/>
      <c r="D34" s="383" t="s">
        <v>192</v>
      </c>
      <c r="E34" s="199"/>
      <c r="F34" s="236"/>
      <c r="G34" s="709">
        <f t="shared" si="7"/>
        <v>0</v>
      </c>
      <c r="H34" s="601" t="s">
        <v>218</v>
      </c>
      <c r="I34" s="199"/>
      <c r="J34" s="779"/>
      <c r="K34" s="709">
        <f t="shared" si="8"/>
        <v>0</v>
      </c>
      <c r="L34" s="406" t="s">
        <v>218</v>
      </c>
      <c r="M34" s="163">
        <f t="shared" si="9"/>
        <v>0</v>
      </c>
      <c r="N34" s="176"/>
      <c r="O34" s="314" t="s">
        <v>263</v>
      </c>
      <c r="P34" s="314"/>
      <c r="Q34" s="314"/>
      <c r="R34" s="314"/>
      <c r="S34" s="334"/>
    </row>
    <row r="35" spans="1:19" ht="16.5" customHeight="1">
      <c r="A35" s="598" t="s">
        <v>472</v>
      </c>
      <c r="B35" s="599"/>
      <c r="C35" s="599"/>
      <c r="D35" s="383" t="s">
        <v>192</v>
      </c>
      <c r="E35" s="199"/>
      <c r="F35" s="237"/>
      <c r="G35" s="709">
        <f t="shared" si="7"/>
        <v>0</v>
      </c>
      <c r="H35" s="601" t="s">
        <v>218</v>
      </c>
      <c r="I35" s="199"/>
      <c r="J35" s="779"/>
      <c r="K35" s="709">
        <f t="shared" si="8"/>
        <v>0</v>
      </c>
      <c r="L35" s="406" t="s">
        <v>218</v>
      </c>
      <c r="M35" s="163">
        <f t="shared" si="9"/>
        <v>0</v>
      </c>
      <c r="N35" s="176"/>
      <c r="O35" s="314" t="s">
        <v>263</v>
      </c>
      <c r="P35" s="314"/>
      <c r="Q35" s="314"/>
      <c r="R35" s="314"/>
      <c r="S35" s="334"/>
    </row>
    <row r="36" spans="1:19" ht="16.5" customHeight="1">
      <c r="A36" s="598" t="s">
        <v>472</v>
      </c>
      <c r="B36" s="599"/>
      <c r="C36" s="599"/>
      <c r="D36" s="383" t="s">
        <v>192</v>
      </c>
      <c r="E36" s="199"/>
      <c r="F36" s="236"/>
      <c r="G36" s="709">
        <f t="shared" si="7"/>
        <v>0</v>
      </c>
      <c r="H36" s="601" t="s">
        <v>218</v>
      </c>
      <c r="I36" s="199"/>
      <c r="J36" s="779"/>
      <c r="K36" s="709">
        <f t="shared" si="8"/>
        <v>0</v>
      </c>
      <c r="L36" s="602" t="s">
        <v>218</v>
      </c>
      <c r="M36" s="163">
        <f t="shared" si="9"/>
        <v>0</v>
      </c>
      <c r="N36" s="176"/>
      <c r="O36" s="314" t="s">
        <v>263</v>
      </c>
      <c r="P36" s="314"/>
      <c r="Q36" s="314"/>
      <c r="R36" s="314"/>
      <c r="S36" s="334"/>
    </row>
    <row r="37" spans="1:19" ht="16.5" customHeight="1">
      <c r="A37" s="598" t="s">
        <v>680</v>
      </c>
      <c r="B37" s="599"/>
      <c r="C37" s="599"/>
      <c r="D37" s="383" t="s">
        <v>192</v>
      </c>
      <c r="E37" s="199"/>
      <c r="F37" s="236"/>
      <c r="G37" s="709">
        <f>E37*F37</f>
        <v>0</v>
      </c>
      <c r="H37" s="601" t="s">
        <v>218</v>
      </c>
      <c r="I37" s="199"/>
      <c r="J37" s="779"/>
      <c r="K37" s="709">
        <f>I37*J37</f>
        <v>0</v>
      </c>
      <c r="L37" s="602" t="s">
        <v>218</v>
      </c>
      <c r="M37" s="163">
        <f>G37+K37</f>
        <v>0</v>
      </c>
      <c r="N37" s="176"/>
      <c r="O37" s="314" t="s">
        <v>263</v>
      </c>
      <c r="P37" s="314"/>
      <c r="Q37" s="314"/>
      <c r="R37" s="314"/>
      <c r="S37" s="334"/>
    </row>
    <row r="38" spans="1:19" ht="13.5" customHeight="1">
      <c r="A38" s="335" t="s">
        <v>265</v>
      </c>
      <c r="B38" s="778"/>
      <c r="C38" s="66"/>
      <c r="D38" s="776"/>
      <c r="E38" s="703"/>
      <c r="F38" s="235"/>
      <c r="G38" s="751">
        <f t="shared" si="7"/>
        <v>0</v>
      </c>
      <c r="H38" s="773">
        <f>IF(E38&gt;659,F38*D38,0)</f>
        <v>0</v>
      </c>
      <c r="I38" s="757"/>
      <c r="J38" s="780"/>
      <c r="K38" s="191">
        <f t="shared" si="8"/>
        <v>0</v>
      </c>
      <c r="L38" s="785">
        <f>IF(I38&gt;659,J38*D38,0)</f>
        <v>0</v>
      </c>
      <c r="M38" s="195">
        <f t="shared" si="9"/>
        <v>0</v>
      </c>
      <c r="N38" s="194"/>
      <c r="O38" s="789">
        <f>H38+L38</f>
        <v>0</v>
      </c>
      <c r="P38" s="198"/>
      <c r="Q38" s="198"/>
      <c r="R38" s="198"/>
      <c r="S38" s="790"/>
    </row>
    <row r="39" spans="1:19" ht="3" customHeight="1">
      <c r="A39" s="338"/>
      <c r="B39" s="718"/>
      <c r="C39" s="75"/>
      <c r="D39" s="777"/>
      <c r="E39" s="771"/>
      <c r="F39" s="705"/>
      <c r="G39" s="139"/>
      <c r="H39" s="774"/>
      <c r="I39" s="172"/>
      <c r="J39" s="781"/>
      <c r="K39" s="139"/>
      <c r="L39" s="786"/>
      <c r="M39" s="163"/>
      <c r="N39" s="177"/>
      <c r="O39" s="187"/>
      <c r="P39" s="791"/>
      <c r="Q39" s="791"/>
      <c r="R39" s="791"/>
      <c r="S39" s="792"/>
    </row>
    <row r="40" spans="1:19" ht="13.5" customHeight="1">
      <c r="A40" s="335" t="s">
        <v>265</v>
      </c>
      <c r="B40" s="778"/>
      <c r="C40" s="66"/>
      <c r="D40" s="776"/>
      <c r="E40" s="703"/>
      <c r="F40" s="235"/>
      <c r="G40" s="751">
        <f t="shared" si="7"/>
        <v>0</v>
      </c>
      <c r="H40" s="773">
        <f>IF(E40&gt;659,F40*D40,0)</f>
        <v>0</v>
      </c>
      <c r="I40" s="757"/>
      <c r="J40" s="780"/>
      <c r="K40" s="191">
        <f t="shared" si="8"/>
        <v>0</v>
      </c>
      <c r="L40" s="785">
        <f>IF(I40&gt;659,J40*D40,0)</f>
        <v>0</v>
      </c>
      <c r="M40" s="195">
        <f t="shared" si="9"/>
        <v>0</v>
      </c>
      <c r="N40" s="194"/>
      <c r="O40" s="789">
        <f>H40+L40</f>
        <v>0</v>
      </c>
      <c r="P40" s="198"/>
      <c r="Q40" s="198"/>
      <c r="R40" s="198"/>
      <c r="S40" s="790"/>
    </row>
    <row r="41" spans="1:19" ht="3" customHeight="1">
      <c r="A41" s="338"/>
      <c r="B41" s="718"/>
      <c r="C41" s="75"/>
      <c r="D41" s="777"/>
      <c r="E41" s="771"/>
      <c r="F41" s="705"/>
      <c r="G41" s="139"/>
      <c r="H41" s="774"/>
      <c r="I41" s="172"/>
      <c r="J41" s="781"/>
      <c r="K41" s="139"/>
      <c r="L41" s="786"/>
      <c r="M41" s="163"/>
      <c r="N41" s="177"/>
      <c r="O41" s="187"/>
      <c r="P41" s="791"/>
      <c r="Q41" s="791"/>
      <c r="R41" s="791"/>
      <c r="S41" s="792"/>
    </row>
    <row r="42" spans="1:19" ht="13.5" customHeight="1">
      <c r="A42" s="335" t="s">
        <v>265</v>
      </c>
      <c r="B42" s="778"/>
      <c r="C42" s="66"/>
      <c r="D42" s="776"/>
      <c r="E42" s="703"/>
      <c r="F42" s="772"/>
      <c r="G42" s="754">
        <f>E42*F42</f>
        <v>0</v>
      </c>
      <c r="H42" s="773">
        <f>IF(E42&gt;659,F42*D42,0)</f>
        <v>0</v>
      </c>
      <c r="I42" s="762"/>
      <c r="J42" s="782"/>
      <c r="K42" s="191">
        <f>I42*J42</f>
        <v>0</v>
      </c>
      <c r="L42" s="785">
        <f>IF(I42&gt;659,J42*D42,0)</f>
        <v>0</v>
      </c>
      <c r="M42" s="195">
        <f>G42+K42</f>
        <v>0</v>
      </c>
      <c r="N42" s="194"/>
      <c r="O42" s="228">
        <f>H42+L42</f>
        <v>0</v>
      </c>
      <c r="P42" s="208"/>
      <c r="Q42" s="208"/>
      <c r="R42" s="208"/>
      <c r="S42" s="793"/>
    </row>
    <row r="43" spans="1:19" ht="3" customHeight="1">
      <c r="A43" s="338"/>
      <c r="B43" s="718"/>
      <c r="C43" s="75"/>
      <c r="D43" s="777"/>
      <c r="E43" s="771"/>
      <c r="F43" s="705"/>
      <c r="G43" s="139"/>
      <c r="H43" s="774"/>
      <c r="I43" s="172"/>
      <c r="J43" s="781"/>
      <c r="K43" s="139"/>
      <c r="L43" s="786"/>
      <c r="M43" s="163"/>
      <c r="N43" s="177"/>
      <c r="O43" s="187"/>
      <c r="P43" s="791"/>
      <c r="Q43" s="791"/>
      <c r="R43" s="791"/>
      <c r="S43" s="792"/>
    </row>
    <row r="44" spans="1:19" ht="13.5" customHeight="1">
      <c r="A44" s="335" t="s">
        <v>265</v>
      </c>
      <c r="B44" s="778"/>
      <c r="C44" s="66"/>
      <c r="D44" s="776"/>
      <c r="E44" s="703"/>
      <c r="F44" s="235"/>
      <c r="G44" s="751">
        <f>E44*F44</f>
        <v>0</v>
      </c>
      <c r="H44" s="773">
        <f>IF(E44&gt;659,F44*D44,0)</f>
        <v>0</v>
      </c>
      <c r="I44" s="757"/>
      <c r="J44" s="780"/>
      <c r="K44" s="191">
        <f>I44*J44</f>
        <v>0</v>
      </c>
      <c r="L44" s="785">
        <f>IF(I44&gt;659,J44*D44,0)</f>
        <v>0</v>
      </c>
      <c r="M44" s="195">
        <f>G44+K44</f>
        <v>0</v>
      </c>
      <c r="N44" s="194"/>
      <c r="O44" s="789">
        <f>H44+L44</f>
        <v>0</v>
      </c>
      <c r="P44" s="198"/>
      <c r="Q44" s="198"/>
      <c r="R44" s="198"/>
      <c r="S44" s="790"/>
    </row>
    <row r="45" spans="1:19" ht="3" customHeight="1">
      <c r="A45" s="338"/>
      <c r="B45" s="718"/>
      <c r="C45" s="75"/>
      <c r="D45" s="777"/>
      <c r="E45" s="771"/>
      <c r="F45" s="705"/>
      <c r="G45" s="139"/>
      <c r="H45" s="774"/>
      <c r="I45" s="172"/>
      <c r="J45" s="781"/>
      <c r="K45" s="139"/>
      <c r="L45" s="786"/>
      <c r="M45" s="163"/>
      <c r="N45" s="177"/>
      <c r="O45" s="187"/>
      <c r="P45" s="791"/>
      <c r="Q45" s="791"/>
      <c r="R45" s="791"/>
      <c r="S45" s="792"/>
    </row>
    <row r="46" spans="1:19" ht="13.5" customHeight="1">
      <c r="A46" s="335" t="s">
        <v>265</v>
      </c>
      <c r="B46" s="778"/>
      <c r="C46" s="66"/>
      <c r="D46" s="776"/>
      <c r="E46" s="703"/>
      <c r="F46" s="772"/>
      <c r="G46" s="754">
        <f>E46*F46</f>
        <v>0</v>
      </c>
      <c r="H46" s="773">
        <f>IF(E46&gt;659,F46*D46,0)</f>
        <v>0</v>
      </c>
      <c r="I46" s="762"/>
      <c r="J46" s="782"/>
      <c r="K46" s="191">
        <f>I46*J46</f>
        <v>0</v>
      </c>
      <c r="L46" s="785">
        <f>IF(I46&gt;659,J46*D46,0)</f>
        <v>0</v>
      </c>
      <c r="M46" s="195">
        <f>G46+K46</f>
        <v>0</v>
      </c>
      <c r="N46" s="194"/>
      <c r="O46" s="228">
        <f>H46+L46</f>
        <v>0</v>
      </c>
      <c r="P46" s="208"/>
      <c r="Q46" s="208"/>
      <c r="R46" s="208"/>
      <c r="S46" s="793"/>
    </row>
    <row r="47" spans="1:19" ht="3" customHeight="1">
      <c r="A47" s="338"/>
      <c r="B47" s="718"/>
      <c r="C47" s="75"/>
      <c r="D47" s="777"/>
      <c r="E47" s="771"/>
      <c r="F47" s="705"/>
      <c r="G47" s="139"/>
      <c r="H47" s="774"/>
      <c r="I47" s="172"/>
      <c r="J47" s="781"/>
      <c r="K47" s="139"/>
      <c r="L47" s="786"/>
      <c r="M47" s="163"/>
      <c r="N47" s="177"/>
      <c r="O47" s="187"/>
      <c r="P47" s="791"/>
      <c r="Q47" s="791"/>
      <c r="R47" s="791"/>
      <c r="S47" s="792"/>
    </row>
    <row r="48" spans="1:19" ht="13.5" customHeight="1">
      <c r="A48" s="335" t="s">
        <v>265</v>
      </c>
      <c r="B48" s="778"/>
      <c r="C48" s="66"/>
      <c r="D48" s="776"/>
      <c r="E48" s="703"/>
      <c r="F48" s="235"/>
      <c r="G48" s="751">
        <f>E48*F48</f>
        <v>0</v>
      </c>
      <c r="H48" s="773">
        <f>IF(E48&gt;659,F48*D48,0)</f>
        <v>0</v>
      </c>
      <c r="I48" s="757"/>
      <c r="J48" s="780"/>
      <c r="K48" s="191">
        <f>I48*J48</f>
        <v>0</v>
      </c>
      <c r="L48" s="785">
        <f>IF(I48&gt;659,J48*D48,0)</f>
        <v>0</v>
      </c>
      <c r="M48" s="195">
        <f>G48+K48</f>
        <v>0</v>
      </c>
      <c r="N48" s="194"/>
      <c r="O48" s="789">
        <f>H48+L48</f>
        <v>0</v>
      </c>
      <c r="P48" s="198"/>
      <c r="Q48" s="198"/>
      <c r="R48" s="198"/>
      <c r="S48" s="790"/>
    </row>
    <row r="49" spans="1:19" ht="3" customHeight="1">
      <c r="A49" s="338"/>
      <c r="B49" s="718"/>
      <c r="C49" s="75"/>
      <c r="D49" s="777"/>
      <c r="E49" s="771"/>
      <c r="F49" s="705"/>
      <c r="G49" s="139"/>
      <c r="H49" s="774"/>
      <c r="I49" s="172"/>
      <c r="J49" s="781"/>
      <c r="K49" s="139"/>
      <c r="L49" s="786"/>
      <c r="M49" s="163"/>
      <c r="N49" s="177"/>
      <c r="O49" s="187"/>
      <c r="P49" s="791"/>
      <c r="Q49" s="791"/>
      <c r="R49" s="791"/>
      <c r="S49" s="792"/>
    </row>
    <row r="50" spans="1:19" ht="13.5" customHeight="1">
      <c r="A50" s="335" t="s">
        <v>265</v>
      </c>
      <c r="B50" s="778"/>
      <c r="C50" s="66"/>
      <c r="D50" s="776"/>
      <c r="E50" s="703"/>
      <c r="F50" s="772"/>
      <c r="G50" s="754">
        <f>E50*F50</f>
        <v>0</v>
      </c>
      <c r="H50" s="773">
        <f>IF(E50&gt;659,F50*D50,0)</f>
        <v>0</v>
      </c>
      <c r="I50" s="762"/>
      <c r="J50" s="782"/>
      <c r="K50" s="191">
        <f>I50*J50</f>
        <v>0</v>
      </c>
      <c r="L50" s="785">
        <f>IF(I50&gt;659,J50*D50,0)</f>
        <v>0</v>
      </c>
      <c r="M50" s="195">
        <f>G50+K50</f>
        <v>0</v>
      </c>
      <c r="N50" s="194"/>
      <c r="O50" s="228">
        <f>H50+L50</f>
        <v>0</v>
      </c>
      <c r="P50" s="208"/>
      <c r="Q50" s="208"/>
      <c r="R50" s="208"/>
      <c r="S50" s="793"/>
    </row>
    <row r="51" spans="1:19" ht="3" customHeight="1" thickBot="1">
      <c r="A51" s="150"/>
      <c r="B51" s="93"/>
      <c r="C51" s="93"/>
      <c r="D51" s="614"/>
      <c r="E51" s="100"/>
      <c r="F51" s="99"/>
      <c r="G51" s="101"/>
      <c r="H51" s="775"/>
      <c r="I51" s="783"/>
      <c r="J51" s="784"/>
      <c r="K51" s="259"/>
      <c r="L51" s="787"/>
      <c r="M51" s="788"/>
      <c r="N51" s="267"/>
      <c r="O51" s="794"/>
      <c r="P51" s="795"/>
      <c r="Q51" s="795"/>
      <c r="R51" s="795"/>
      <c r="S51" s="796"/>
    </row>
    <row r="52" spans="1:19" ht="17.25" customHeight="1" thickBot="1" thickTop="1">
      <c r="A52" s="150" t="s">
        <v>266</v>
      </c>
      <c r="B52" s="409"/>
      <c r="C52" s="409"/>
      <c r="D52" s="304" t="s">
        <v>192</v>
      </c>
      <c r="E52" s="600" t="s">
        <v>263</v>
      </c>
      <c r="F52" s="150" t="s">
        <v>263</v>
      </c>
      <c r="G52" s="138">
        <f>SUM(G9:G50)</f>
        <v>0</v>
      </c>
      <c r="H52" s="217">
        <f>SUM(H10:H50)</f>
        <v>0</v>
      </c>
      <c r="I52" s="409" t="s">
        <v>263</v>
      </c>
      <c r="J52" s="150" t="s">
        <v>263</v>
      </c>
      <c r="K52" s="138">
        <f>SUM(K9:K50)</f>
        <v>0</v>
      </c>
      <c r="L52" s="138">
        <f>SUM(L10:L50)</f>
        <v>0</v>
      </c>
      <c r="M52" s="140">
        <f>SUM(M9:M50)</f>
        <v>0</v>
      </c>
      <c r="N52" s="218"/>
      <c r="O52" s="182">
        <f>SUM(O10:O50)</f>
        <v>0</v>
      </c>
      <c r="P52" s="219"/>
      <c r="Q52" s="219"/>
      <c r="R52" s="219"/>
      <c r="S52" s="220"/>
    </row>
    <row r="53" spans="1:19" ht="15.75" customHeight="1" thickTop="1">
      <c r="A53" s="6" t="str">
        <f>Rev_Date</f>
        <v>REVISED JULY 1, 2010</v>
      </c>
      <c r="B53" s="6"/>
      <c r="C53" s="6"/>
      <c r="D53" s="6"/>
      <c r="E53" s="25" t="str">
        <f>Exp_Date</f>
        <v>FORM EXPIRES 6-30-12</v>
      </c>
      <c r="F53" s="25"/>
      <c r="G53" s="25"/>
      <c r="H53" s="25"/>
      <c r="I53" s="25"/>
      <c r="J53" s="25"/>
      <c r="K53" s="25"/>
      <c r="L53" s="25"/>
      <c r="M53" s="6"/>
      <c r="N53" s="6"/>
      <c r="O53" s="6"/>
      <c r="P53" s="6"/>
      <c r="Q53" s="6"/>
      <c r="R53" s="6"/>
      <c r="S53" s="23" t="s">
        <v>267</v>
      </c>
    </row>
  </sheetData>
  <sheetProtection sheet="1" objects="1" scenarios="1"/>
  <mergeCells count="1">
    <mergeCell ref="M11:N11"/>
  </mergeCells>
  <printOptions horizontalCentered="1" verticalCentered="1"/>
  <pageMargins left="0.25" right="0.25" top="0.25" bottom="0.25" header="0.5" footer="0.5"/>
  <pageSetup blackAndWhite="1" fitToHeight="1" fitToWidth="1" orientation="portrait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SchoolFacilities PlanCon Part A Forms FY2010-2012</dc:title>
  <dc:subject/>
  <dc:creator>School Facilities</dc:creator>
  <cp:keywords/>
  <dc:description/>
  <cp:lastModifiedBy>P Dengel</cp:lastModifiedBy>
  <cp:lastPrinted>2011-01-03T18:57:00Z</cp:lastPrinted>
  <dcterms:created xsi:type="dcterms:W3CDTF">2010-10-04T17:40:41Z</dcterms:created>
  <dcterms:modified xsi:type="dcterms:W3CDTF">2011-01-13T23:38:35Z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grationSourceU">
    <vt:lpwstr/>
  </property>
  <property fmtid="{D5CDD505-2E9C-101B-9397-08002B2CF9AE}" pid="4" name="display_urn:schemas-microsoft-com:office:office#Edit">
    <vt:lpwstr>System Account</vt:lpwstr>
  </property>
  <property fmtid="{D5CDD505-2E9C-101B-9397-08002B2CF9AE}" pid="5" name="xd_Signatu">
    <vt:lpwstr/>
  </property>
  <property fmtid="{D5CDD505-2E9C-101B-9397-08002B2CF9AE}" pid="6" name="Ord">
    <vt:lpwstr>476100.000000000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SharedWithUse">
    <vt:lpwstr/>
  </property>
  <property fmtid="{D5CDD505-2E9C-101B-9397-08002B2CF9AE}" pid="12" name="Catego">
    <vt:lpwstr/>
  </property>
  <property fmtid="{D5CDD505-2E9C-101B-9397-08002B2CF9AE}" pid="13" name="_SourceU">
    <vt:lpwstr/>
  </property>
  <property fmtid="{D5CDD505-2E9C-101B-9397-08002B2CF9AE}" pid="14" name="_SharedFileInd">
    <vt:lpwstr/>
  </property>
</Properties>
</file>