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65521" windowWidth="6075" windowHeight="5190" tabRatio="784" activeTab="0"/>
  </bookViews>
  <sheets>
    <sheet name="D01" sheetId="1" r:id="rId1"/>
    <sheet name="D02" sheetId="2" r:id="rId2"/>
    <sheet name="D03" sheetId="3" r:id="rId3"/>
    <sheet name="D-ADD'T COSTS" sheetId="4" r:id="rId4"/>
    <sheet name="D04" sheetId="5" r:id="rId5"/>
    <sheet name="D05" sheetId="6" r:id="rId6"/>
    <sheet name="D06" sheetId="7" r:id="rId7"/>
    <sheet name="D07" sheetId="8" r:id="rId8"/>
    <sheet name="D08" sheetId="9" r:id="rId9"/>
    <sheet name="D0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16" r:id="rId16"/>
    <sheet name="D16" sheetId="17" r:id="rId17"/>
    <sheet name="D16-ADD'T ISSUES" sheetId="18" r:id="rId18"/>
    <sheet name="D17" sheetId="19" r:id="rId19"/>
    <sheet name="D18" sheetId="20" r:id="rId20"/>
    <sheet name="D19" sheetId="21" r:id="rId21"/>
    <sheet name="Act 34" sheetId="22" r:id="rId22"/>
    <sheet name="D20" sheetId="23" r:id="rId23"/>
    <sheet name="D21" sheetId="24" r:id="rId24"/>
    <sheet name="D22" sheetId="25" r:id="rId25"/>
    <sheet name="D23" sheetId="26" r:id="rId26"/>
    <sheet name="PDE Use Only" sheetId="27" state="hidden" r:id="rId27"/>
  </sheets>
  <externalReferences>
    <externalReference r:id="rId30"/>
    <externalReference r:id="rId31"/>
  </externalReferences>
  <definedNames>
    <definedName name="Exp_Date" localSheetId="3">'[2]G01'!$P$2</definedName>
    <definedName name="Exp_Date">'D01'!$U$2</definedName>
    <definedName name="FY">'D01'!$U$8</definedName>
    <definedName name="FY_Minus_1">'D01'!$U$7</definedName>
    <definedName name="FY_Minus_2">'D01'!$U$5</definedName>
    <definedName name="FY_Minus_3">'D01'!$U$4</definedName>
    <definedName name="FY_Plus_1">'D01'!$U$9</definedName>
    <definedName name="FY_Plus_2">'D01'!$U$10</definedName>
    <definedName name="_xlnm.Print_Area" localSheetId="0">'D01'!$A$1:$S$61</definedName>
    <definedName name="_xlnm.Print_Area" localSheetId="1">'D02'!$A$1:$I$65</definedName>
    <definedName name="_xlnm.Print_Area" localSheetId="2">'D03'!$A$1:$Q$58</definedName>
    <definedName name="_xlnm.Print_Area" localSheetId="4">'D04'!$A$1:$K$44</definedName>
    <definedName name="_xlnm.Print_Area" localSheetId="5">'D05'!$A$1:$Q$57</definedName>
    <definedName name="_xlnm.Print_Area" localSheetId="6">'D06'!$A$1:$K$40</definedName>
    <definedName name="_xlnm.Print_Area" localSheetId="7">'D07'!$A$1:$K$52</definedName>
    <definedName name="_xlnm.Print_Area" localSheetId="8">'D08'!$A$1:$S$85</definedName>
    <definedName name="_xlnm.Print_Area" localSheetId="9">'D09'!$A$1:$P$70</definedName>
    <definedName name="_xlnm.Print_Area" localSheetId="10">'D10'!$A$1:$J$47</definedName>
    <definedName name="_xlnm.Print_Area" localSheetId="11">'D11'!$A$1:$S$68</definedName>
    <definedName name="_xlnm.Print_Area" localSheetId="12">'D12'!$A$1:$L$35</definedName>
    <definedName name="_xlnm.Print_Area" localSheetId="13">'D13'!$A$1:$O$65</definedName>
    <definedName name="_xlnm.Print_Area" localSheetId="14">'D14'!$A$1:$AA$43</definedName>
    <definedName name="_xlnm.Print_Area" localSheetId="15">'D15'!$A$1:$J$34</definedName>
    <definedName name="_xlnm.Print_Area" localSheetId="16">'D16'!$A$1:$M$43</definedName>
    <definedName name="_xlnm.Print_Area" localSheetId="17">'D16-ADD''T ISSUES'!$A$1:$M$34</definedName>
    <definedName name="_xlnm.Print_Area" localSheetId="18">'D17'!$A$1:$L$59</definedName>
    <definedName name="_xlnm.Print_Area" localSheetId="19">'D18'!$A$1:$J$55</definedName>
    <definedName name="_xlnm.Print_Area" localSheetId="20">'D19'!$A$1:$F$52</definedName>
    <definedName name="_xlnm.Print_Area" localSheetId="22">'D20'!$A$1:$K$40</definedName>
    <definedName name="_xlnm.Print_Area" localSheetId="23">'D21'!$A$1:$O$52</definedName>
    <definedName name="_xlnm.Print_Area" localSheetId="24">'D22'!$A$1:$L$45</definedName>
    <definedName name="_xlnm.Print_Area" localSheetId="25">'D23'!$A$1:$J$55</definedName>
    <definedName name="_xlnm.Print_Area" localSheetId="3">'D-ADD''T COSTS'!$A$1:$E$45</definedName>
    <definedName name="Rev_Date" localSheetId="3">'[2]G01'!$P$1</definedName>
    <definedName name="Rev_Date">'D01'!$U$1</definedName>
    <definedName name="RPC_Tot_Voc" localSheetId="12">'[1]D11'!$L$10</definedName>
    <definedName name="YR_Minus_2">'D01'!$U$3</definedName>
  </definedNames>
  <calcPr fullCalcOnLoad="1"/>
</workbook>
</file>

<file path=xl/sharedStrings.xml><?xml version="1.0" encoding="utf-8"?>
<sst xmlns="http://schemas.openxmlformats.org/spreadsheetml/2006/main" count="2239" uniqueCount="942">
  <si>
    <t>this regulatory requirement.</t>
  </si>
  <si>
    <t>POTENTIAL FOR DISTRESSED STATUS</t>
  </si>
  <si>
    <t>General Fund Deficit as a</t>
  </si>
  <si>
    <t>%</t>
  </si>
  <si>
    <t>(D divided by E times 100)</t>
  </si>
  <si>
    <r>
      <t xml:space="preserve">Cost Standards in the regulations of the State Board of Education require the Department of Education to </t>
    </r>
    <r>
      <rPr>
        <b/>
        <u val="single"/>
        <sz val="7.5"/>
        <rFont val="Courier New"/>
        <family val="3"/>
      </rPr>
      <t>disapprove</t>
    </r>
  </si>
  <si>
    <t>a reimbursable building project if the most recent financial report submitted by the applicant school district</t>
  </si>
  <si>
    <t>shows evidence of possible fiscal distress.  If the General Fund Deficit as a Percent of Assessed Value exceeds</t>
  </si>
  <si>
    <t>negative two percent (-2.0%) for any of the above fiscal years, please provide information justifying an exception</t>
  </si>
  <si>
    <t>from this regulatory requirement.</t>
  </si>
  <si>
    <t>PLANCON-D17</t>
  </si>
  <si>
    <t>LOCAL EFFORT LIMIT</t>
  </si>
  <si>
    <t xml:space="preserve">  (Attachment D, Part D Instructions)</t>
  </si>
  <si>
    <t>2.000 minus Market Value Aid Ratio</t>
  </si>
  <si>
    <t>MMV</t>
  </si>
  <si>
    <t>Local Effort Limit (A-2 times A-3)</t>
  </si>
  <si>
    <t>Budgeted Local Effort</t>
  </si>
  <si>
    <t>Local Share for New Reimbursable Issues with</t>
  </si>
  <si>
    <t>line E, for applicable issues and notes only)</t>
  </si>
  <si>
    <t xml:space="preserve">  (B-1 plus B-2)</t>
  </si>
  <si>
    <t>Budgeted Local Efforts in Mills</t>
  </si>
  <si>
    <t xml:space="preserve">  (B-3 divided by B-4 times 1,000)</t>
  </si>
  <si>
    <t>PLANCON-D18</t>
  </si>
  <si>
    <t>ACT 34 OF 1973:  SUBSTANTIAL ADDITION DETERMINATION</t>
  </si>
  <si>
    <t>Act 34 of 1973 applies to all new school buildings, district adminis-</t>
  </si>
  <si>
    <t>tration offices and substantial building additions.  A building addition</t>
  </si>
  <si>
    <t>is considered substantial when its planned architectural area divided by</t>
  </si>
  <si>
    <t>the existing structure's architectural area is greater than 20%.  If your</t>
  </si>
  <si>
    <t>project includes an addition, use the following calculations to determine</t>
  </si>
  <si>
    <t>the applicability of Act 34.</t>
  </si>
  <si>
    <t>Architectural Area - Existing Structure</t>
  </si>
  <si>
    <t>Act 34 Percentage</t>
  </si>
  <si>
    <t xml:space="preserve">  (A divided by B times 100)</t>
  </si>
  <si>
    <t>Act 34 of 1973 requires a public hearing and the distribution of specific</t>
  </si>
  <si>
    <t>project information for school construction projects involving the con-</t>
  </si>
  <si>
    <t>struction of a new building or a substantial addition to an existing</t>
  </si>
  <si>
    <t xml:space="preserve">structure.  If Act 34 hearing requirements apply to this project, the </t>
  </si>
  <si>
    <t xml:space="preserve">following pages should be completed and submitted to the Pennsylvania </t>
  </si>
  <si>
    <t>Department of Education.</t>
  </si>
  <si>
    <t>FIRST PUBLIC HEARING (if applicable)</t>
  </si>
  <si>
    <t>Date Advertised</t>
  </si>
  <si>
    <t>Date Hearing Conducted</t>
  </si>
  <si>
    <t>PLANCON-D19</t>
  </si>
  <si>
    <t>ACT 34 OF 1973</t>
  </si>
  <si>
    <t>FOR NEW BUILDINGS OR SUBSTANTIAL ADDITIONS ONLY</t>
  </si>
  <si>
    <t>ACT 34 OF 1973:  MAXIMUM BUILDING CONSTRUCTION COST</t>
  </si>
  <si>
    <t>FOR NEW BUILDING OR SUBSTANTIAL ADDITION ONLY</t>
  </si>
  <si>
    <t>Act 34 applies only to costs for new construction.  The legal requirements</t>
  </si>
  <si>
    <t>do not address the costs for alterations to existing structures.  For this</t>
  </si>
  <si>
    <t>reason, costs associated with the existing structure and other related costs</t>
  </si>
  <si>
    <r>
      <t xml:space="preserve">should </t>
    </r>
    <r>
      <rPr>
        <u val="single"/>
        <sz val="10"/>
        <rFont val="Courier New"/>
        <family val="3"/>
      </rPr>
      <t>not</t>
    </r>
    <r>
      <rPr>
        <sz val="10"/>
        <rFont val="Courier New"/>
        <family val="3"/>
      </rPr>
      <t xml:space="preserve"> be included in the following calculations.</t>
    </r>
  </si>
  <si>
    <t>STRUCTURE COST, ARCHITECT'S FEE, MOVABLE FIXTURES</t>
  </si>
  <si>
    <t>AND EQUIPMENT (D02, line D-NEW)</t>
  </si>
  <si>
    <t>EXCLUDABLE COSTS FOR NEW CONSTRUCTION</t>
  </si>
  <si>
    <t>Site Development Costs (D04, line A-7-NEW)</t>
  </si>
  <si>
    <t>Architect's Fees on the above</t>
  </si>
  <si>
    <t>excludable costs</t>
  </si>
  <si>
    <t>Vocational Projects Only - Movable</t>
  </si>
  <si>
    <t>Fixtures &amp; Equipment (D02, line C-3-NEW)</t>
  </si>
  <si>
    <t>Total Excludable Costs</t>
  </si>
  <si>
    <t xml:space="preserve">  (B-1 plus B-2 and B-3)</t>
  </si>
  <si>
    <t>ACT 34 MAXIMUM BUILDING CONSTRUCTION COST</t>
  </si>
  <si>
    <t>(A minus B-4)</t>
  </si>
  <si>
    <t>REFERENDUM (if applicable)</t>
  </si>
  <si>
    <t>Date Held</t>
  </si>
  <si>
    <t xml:space="preserve">  D16 - Additional Issues   </t>
  </si>
  <si>
    <t>Additional Funding - LEED or Green Globes certification</t>
  </si>
  <si>
    <t>SPECIAL ED RESOURCE (MAX = 1 RM)</t>
  </si>
  <si>
    <t>PLANCON-D20</t>
  </si>
  <si>
    <t>ACT 34 OF 1973:  SCHOOL BUILDING CAPACITY (1 of 2)</t>
  </si>
  <si>
    <t>ACT 34 CAPACITY FRACTION</t>
  </si>
  <si>
    <t>SCHEDULED AREA FOR THE NEW BUILDING OR ADDITION</t>
  </si>
  <si>
    <t xml:space="preserve">  (A19, Project Building Total, column #9)</t>
  </si>
  <si>
    <t>sq.ft.</t>
  </si>
  <si>
    <t>SCHEDULED AREA FOR THE TOTAL BUILDING</t>
  </si>
  <si>
    <t xml:space="preserve">  (A19, Project Building Total, column #11)</t>
  </si>
  <si>
    <t>ACT 34 CAPACITY FRACTION (line A divided by line B)</t>
  </si>
  <si>
    <t>***  BASED ON SCHEDULED AREA FOR TOTAL BUILDING  ***</t>
  </si>
  <si>
    <t xml:space="preserve">Act 34 of 1973:  First Hearing Notice and </t>
  </si>
  <si>
    <t>ELEMENTARY BUILDING</t>
  </si>
  <si>
    <t>550-659 SQ FT</t>
  </si>
  <si>
    <t>660-769 SQ FT</t>
  </si>
  <si>
    <t>770-849 SQ FT</t>
  </si>
  <si>
    <t>850+ SQ FT</t>
  </si>
  <si>
    <t>ACT 34</t>
  </si>
  <si>
    <t>NO. OF</t>
  </si>
  <si>
    <t>BLDG</t>
  </si>
  <si>
    <t>CAP</t>
  </si>
  <si>
    <t>ROOMS</t>
  </si>
  <si>
    <t>KINDERGARTEN</t>
  </si>
  <si>
    <t>XXX</t>
  </si>
  <si>
    <t>REGULAR CLASSROOM</t>
  </si>
  <si>
    <t>SMALL GROUP/SEMINAR</t>
  </si>
  <si>
    <t>LARGE GROUP INSTR</t>
  </si>
  <si>
    <t>COMPUTER ROOM</t>
  </si>
  <si>
    <t>ART ROOM</t>
  </si>
  <si>
    <t>REG PRE-SCHOOL</t>
  </si>
  <si>
    <t>SPEC ED PRE-SCHOOL</t>
  </si>
  <si>
    <t>SPECIAL ED CLSRM</t>
  </si>
  <si>
    <t>NATATORIUM</t>
  </si>
  <si>
    <t>BUILDING TOTAL</t>
  </si>
  <si>
    <t>PRORATED ELEMENTARY CAPACITY FOR MIDDLE SCHOOL (D22, M minus O)</t>
  </si>
  <si>
    <t>ELEMENTARY CAPACITY (D plus E)</t>
  </si>
  <si>
    <t>ACT 34 ELEMENTARY CAPACITY (F times C; rounded to nearest whole number)</t>
  </si>
  <si>
    <t>DISTRICT ADMINISTRATION OFFICES</t>
  </si>
  <si>
    <t>TOTAL NUMBER OF POSITIONS TO BE HOUSED</t>
  </si>
  <si>
    <t xml:space="preserve">  (A16, Number of Positions Listed)</t>
  </si>
  <si>
    <t>ACT 34 DISTRICT ADMINISTRATION OFFICE CAPACITY</t>
  </si>
  <si>
    <t xml:space="preserve">  (H times 1.3; rounded to nearest whole number)</t>
  </si>
  <si>
    <t>VOCATIONAL BUILDING</t>
  </si>
  <si>
    <t>TOTAL SCHEDULED AREA</t>
  </si>
  <si>
    <t xml:space="preserve">  (A17, Building Total, column #12)</t>
  </si>
  <si>
    <t>VOCATIONAL CAPACITY</t>
  </si>
  <si>
    <t xml:space="preserve">  (J divided by 100 times 1.44; rounded to nearest whole number)</t>
  </si>
  <si>
    <t>District/CTC Administrator's Name and Position</t>
  </si>
  <si>
    <t>The SD/CTC administrator's e-mail address is:</t>
  </si>
  <si>
    <t>District/CTC Address</t>
  </si>
  <si>
    <t>ACT 34 VOCATIONAL CAPACITY</t>
  </si>
  <si>
    <t xml:space="preserve">  (K times C; rounded to nearest whole number)</t>
  </si>
  <si>
    <t>* SEE INSTRUCTIONS FOR ROOMS NOT LISTED HERE.</t>
  </si>
  <si>
    <t>PLANCON-D21</t>
  </si>
  <si>
    <t>ACT 34 OF 1973:  SCHOOL BUILDING CAPACITY (2 of 2)</t>
  </si>
  <si>
    <t>MIDDLE SCHOOL/SECONDARY BUILDING</t>
  </si>
  <si>
    <t>660+ SQ FT</t>
  </si>
  <si>
    <t>OTHER</t>
  </si>
  <si>
    <t>SMALL GROUP INSTRUCTION/SEMINAR</t>
  </si>
  <si>
    <t>LARGE GROUP INSTRUCTION</t>
  </si>
  <si>
    <t>SCIENCE CLASSROOM</t>
  </si>
  <si>
    <t>SCIENCE LAB</t>
  </si>
  <si>
    <t>SCIENCE STUDENT PROJECT ROOM (220 SQ FT)</t>
  </si>
  <si>
    <t>PLANETARIUM CLASSROOM</t>
  </si>
  <si>
    <t>OBSERVATORY</t>
  </si>
  <si>
    <t>BUSINESS CLASSROOM</t>
  </si>
  <si>
    <t>BUSINESS LAB</t>
  </si>
  <si>
    <t>ART CLASSROOM</t>
  </si>
  <si>
    <t>MUSIC CLASSROOM</t>
  </si>
  <si>
    <t>BAND ROOM</t>
  </si>
  <si>
    <t>ORCHESTRA ROOM</t>
  </si>
  <si>
    <t>CHORAL ROOM</t>
  </si>
  <si>
    <t>FAMILY/CONSUMER SCIENCE</t>
  </si>
  <si>
    <t>INDUSTRIAL ARTS/SHOP (1800+ SQ FT)</t>
  </si>
  <si>
    <t>TECHNICAL EDUCATION (1800+ SQ FT)</t>
  </si>
  <si>
    <t>VO AG SHOP W/CLRM</t>
  </si>
  <si>
    <t>DRIVER'S ED (660+ SQ FT)</t>
  </si>
  <si>
    <t>GYM TEACHING STATION</t>
  </si>
  <si>
    <t>SPECIAL ED CLASSROOM</t>
  </si>
  <si>
    <t>PRORATION FRACTION (Number of Secondary Grades (7-12) divided by Total Number</t>
  </si>
  <si>
    <t xml:space="preserve">  of Grades on Middle/Secondary Room Schedule (K-12); rounded to 2 decimal places)</t>
  </si>
  <si>
    <t>SECONDARY CAPACITY (M times N; rounded to nearest whole number)</t>
  </si>
  <si>
    <t>MS/SEC UTILIZATION FACTOR</t>
  </si>
  <si>
    <t>SECONDARY BUILDING UTILIZATION (O times P; rounded to nearest whole number)</t>
  </si>
  <si>
    <t>ACT 34 SECONDARY CAPACITY (Q times C; rounded to nearest whole number)</t>
  </si>
  <si>
    <t>PLANCON-D22</t>
  </si>
  <si>
    <t>ACT 34 OF 1973:  AGGREGATE BUILDING EXPENDITURE STANDARD</t>
  </si>
  <si>
    <t>GRADES K-6</t>
  </si>
  <si>
    <t>Act 34 Elementary Capacity (D21, line G)</t>
  </si>
  <si>
    <t>Building Expenditure Standard for Grades K-6</t>
  </si>
  <si>
    <t>(A-1 times A-2)</t>
  </si>
  <si>
    <t>GRADES 7-9</t>
  </si>
  <si>
    <t>Grades 7-9 Capacity</t>
  </si>
  <si>
    <t>Act 34 Secondary Capacity (D22, line R)</t>
  </si>
  <si>
    <t>Proration Fraction (building housing</t>
  </si>
  <si>
    <t>"School Construction Reimbursement Criteria," if the Adjusted Alteration Costs for this project fall below 20% of</t>
  </si>
  <si>
    <t>grades  7-9 - 1.00; grades 7-12 - .50;</t>
  </si>
  <si>
    <t>grades  8-12 - 0.40; grades 9-12 - .25;</t>
  </si>
  <si>
    <t>grades 10-12 - 0.00)</t>
  </si>
  <si>
    <t>Grades 7-9 Capacity (1-a times 1-b;</t>
  </si>
  <si>
    <t xml:space="preserve">  rounded to nearest whole number)</t>
  </si>
  <si>
    <t>Building Expenditure Standard for Grades 7-9</t>
  </si>
  <si>
    <t>(B-1-c times B-2)</t>
  </si>
  <si>
    <t>GRADES 10-12 / DAO</t>
  </si>
  <si>
    <t>Grades 10-12 Capacity</t>
  </si>
  <si>
    <t>grades  7-9 - 0.00; grades 7-12 - .50;</t>
  </si>
  <si>
    <t>grades  8-12 - 0.60; grades 9-12 - .75;</t>
  </si>
  <si>
    <t>grades 10-12 - 1.00)</t>
  </si>
  <si>
    <t>Grades 10-12 Capacity (1-a times 1-b;</t>
  </si>
  <si>
    <t>Act 34 District Administration Office</t>
  </si>
  <si>
    <t>Capacity (D21, line I)</t>
  </si>
  <si>
    <t>Grades 10-12 / DAO Capacity (1-c plus 1-d)</t>
  </si>
  <si>
    <t>Building Expenditure Standard for</t>
  </si>
  <si>
    <t>Grades 10-12 / DAO (C-1-e times C-2)</t>
  </si>
  <si>
    <t xml:space="preserve">DISTRICT/CTC:  </t>
  </si>
  <si>
    <t>District/CTC:</t>
  </si>
  <si>
    <t>two, three or four Green Globes certification</t>
  </si>
  <si>
    <t xml:space="preserve"> Compensation (CW02, line A)</t>
  </si>
  <si>
    <t>Highest Appraised Value for the Site (CW02, line D)</t>
  </si>
  <si>
    <t xml:space="preserve">  Compensation (CW02, line A)</t>
  </si>
  <si>
    <t xml:space="preserve">  (CW02, line D)</t>
  </si>
  <si>
    <t>DISTRICT/CTC:</t>
  </si>
  <si>
    <t>2008-2009</t>
  </si>
  <si>
    <t>2009-2010</t>
  </si>
  <si>
    <t>a reimbursable building project only if the local share of a district's annual debt service and lease rentals, including</t>
  </si>
  <si>
    <t>will be occupied, unless an exception is properly requested, justified and approved.  If the Debt Service/Lease</t>
  </si>
  <si>
    <t>Beginning Unreserved General Fund Balance</t>
  </si>
  <si>
    <t>FORM EXPIRES 6-30-12          PLANCON-D-ADD'T COSTS</t>
  </si>
  <si>
    <t xml:space="preserve">  (Attachment C, Part D Instructions)</t>
  </si>
  <si>
    <r>
      <t xml:space="preserve">MUSIC ROOM </t>
    </r>
    <r>
      <rPr>
        <u val="single"/>
        <sz val="10"/>
        <rFont val="Courier New"/>
        <family val="3"/>
      </rPr>
      <t>**</t>
    </r>
  </si>
  <si>
    <t xml:space="preserve">    CHORAL ROOMS OR INSTRUMENTAL ROOMS</t>
  </si>
  <si>
    <t xml:space="preserve">** ONLY INCLUDE MUSIC CLASSROOMS; DO NOT INCLUDE BAND ROOMS, </t>
  </si>
  <si>
    <t>SPECIAL ED RESOURCE ROOM (MAX = 1 ROOM)</t>
  </si>
  <si>
    <t>VOCATIONAL</t>
  </si>
  <si>
    <t>Act 34 Vocational Capacity (D21, line L)</t>
  </si>
  <si>
    <t>Building Expenditure Standard for Vocational</t>
  </si>
  <si>
    <t>AGGREGATE BUILDING EXPENDITURE STANDARD</t>
  </si>
  <si>
    <t>(A-3 plus B-3 plus C-3 plus D-3)</t>
  </si>
  <si>
    <t>ACT 34 MAXIMUM BUILDING CONSTRUCTION COST (D20, line C)</t>
  </si>
  <si>
    <t>PLANCON-D23</t>
  </si>
  <si>
    <t>D01</t>
  </si>
  <si>
    <t>D02</t>
  </si>
  <si>
    <t>D03</t>
  </si>
  <si>
    <t>D06</t>
  </si>
  <si>
    <t>D07</t>
  </si>
  <si>
    <t>D08</t>
  </si>
  <si>
    <t>D09</t>
  </si>
  <si>
    <t>D12</t>
  </si>
  <si>
    <t>D13</t>
  </si>
  <si>
    <t>Act 34</t>
  </si>
  <si>
    <t>D21</t>
  </si>
  <si>
    <t>D22</t>
  </si>
  <si>
    <t>to Prepare Project Site for Construction of New School Building and Related</t>
  </si>
  <si>
    <t>AHERA Clearance Air Monitoring and EPA-Certified Project Designer's Fee</t>
  </si>
  <si>
    <t>on Asbestos Abatement (Exclude costs for partial demolition.)</t>
  </si>
  <si>
    <t>Approved Building Construction</t>
  </si>
  <si>
    <t xml:space="preserve">  Cost - New Area</t>
  </si>
  <si>
    <t xml:space="preserve">  Cost - Existing Area</t>
  </si>
  <si>
    <t>b. Existing Area:</t>
  </si>
  <si>
    <r>
      <t xml:space="preserve">(2a4 </t>
    </r>
    <r>
      <rPr>
        <u val="single"/>
        <sz val="10"/>
        <rFont val="Courier New"/>
        <family val="3"/>
      </rPr>
      <t>plus</t>
    </r>
    <r>
      <rPr>
        <sz val="10"/>
        <rFont val="Courier New"/>
        <family val="3"/>
      </rPr>
      <t xml:space="preserve"> 2b4; max = A-1 Total)</t>
    </r>
  </si>
  <si>
    <t>*** APPRAISAL VALUE OF EXISTING BUILDING - FOR REIMBURSEMENT PURPOSES ONLY ***</t>
  </si>
  <si>
    <t>Architect's Fee on Sanitary Sewage Disposal</t>
  </si>
  <si>
    <t>Architect's Fee on Rough Grading and Sanitary</t>
  </si>
  <si>
    <t>Sewage Disposal</t>
  </si>
  <si>
    <t>Adjusted Architect's Fee on Sanitary</t>
  </si>
  <si>
    <t>Sewage Disposal (3-c times 2-c)</t>
  </si>
  <si>
    <t>Allowable Architect's Fee on Rough Grading</t>
  </si>
  <si>
    <t xml:space="preserve">  (D06, line C-3 times 1-c)</t>
  </si>
  <si>
    <t>f.</t>
  </si>
  <si>
    <t>Adjusted Architect's Fee on Rough Grading and</t>
  </si>
  <si>
    <t>Sanitary Sewage Disposal (3-d plus 3-e)</t>
  </si>
  <si>
    <t>Architect's Fee (1-c plus 2-c and 3-f)</t>
  </si>
  <si>
    <t xml:space="preserve">  (D02, line E-4 total)</t>
  </si>
  <si>
    <t>TIMES 1.08 (C times 1.08)</t>
  </si>
  <si>
    <t>IF THE MAXIMUM BUILDING CONSTRUCTION COST BASED ON BIDS IS EQUAL</t>
  </si>
  <si>
    <r>
      <t>ON ANY PLANNED WORK</t>
    </r>
    <r>
      <rPr>
        <sz val="10"/>
        <rFont val="Courier New"/>
        <family val="3"/>
      </rPr>
      <t>.</t>
    </r>
  </si>
  <si>
    <t>TO OR GREATER THAN THE MAXIMUM BUILDING CONSTRUCTION COST BASED ON</t>
  </si>
  <si>
    <t>ESTIMATES PLUS EIGHT PERCENT (LINE D), A SECOND PUBLIC HEARING WILL</t>
  </si>
  <si>
    <t>BE REQUIRED BEFORE ENTERING INTO CONTRACTS AND STARTING CONSTRUCTION</t>
  </si>
  <si>
    <t>ALTERNATIVE ED (660+ SQ FT)</t>
  </si>
  <si>
    <t>2007-2008</t>
  </si>
  <si>
    <t>Project building constructed and based on approved school facility design</t>
  </si>
  <si>
    <t>AA.</t>
  </si>
  <si>
    <t>AB.</t>
  </si>
  <si>
    <t>AC.</t>
  </si>
  <si>
    <t>AD.</t>
  </si>
  <si>
    <t>E-1.</t>
  </si>
  <si>
    <t>E-2.</t>
  </si>
  <si>
    <t>ESTIMATED ADDITIONAL FUNDING</t>
  </si>
  <si>
    <t>ONLY COMPLETE</t>
  </si>
  <si>
    <t>IF PART C</t>
  </si>
  <si>
    <t>APPROVED</t>
  </si>
  <si>
    <t>Architect's Fee as a Percent of Structure</t>
  </si>
  <si>
    <t>Costs (G-1-a divided by D02, line A-Total)</t>
  </si>
  <si>
    <t>)</t>
  </si>
  <si>
    <t>Reduction in personnel, operating and/or maintenance costs</t>
  </si>
  <si>
    <t>Reduction in debt service following final payment on one or more issues</t>
  </si>
  <si>
    <t>Sufficient fund balance available</t>
  </si>
  <si>
    <t>Sufficient debt limit capacity available</t>
  </si>
  <si>
    <t>Natatorium/Vocational</t>
  </si>
  <si>
    <t>E-1 plus E-2 and F</t>
  </si>
  <si>
    <t>(D03, line I)</t>
  </si>
  <si>
    <t>ESTIMATED MAXIMUM REIMBURSABLE PROJECT AMOUNT - VOCATIONAL (1 of 3)</t>
  </si>
  <si>
    <t>ESTIMATED MAXIMUM REIMBURSABLE PROJECT AMOUNT - VOCATIONAL (2 of 3)</t>
  </si>
  <si>
    <t>ESTIMATED MAXIMUM REIMBURSABLE PROJECT AMOUNT - VOCATIONAL (3 of 3)</t>
  </si>
  <si>
    <t>*** ESTIMATED REIMBURSABLE OTHER COSTS ***</t>
  </si>
  <si>
    <t>COMPUTER LAB</t>
  </si>
  <si>
    <t>TECHNICAL ED (&lt;1800 SQ FT)</t>
  </si>
  <si>
    <t>The architect's e-mail address is:</t>
  </si>
  <si>
    <r>
      <t xml:space="preserve">Structure Costs (D02, line A-9-NEW) </t>
    </r>
    <r>
      <rPr>
        <u val="single"/>
        <sz val="10"/>
        <rFont val="Courier New"/>
        <family val="3"/>
      </rPr>
      <t>*</t>
    </r>
  </si>
  <si>
    <r>
      <t>Less:  Site Development (D04, line A-9-NEW)</t>
    </r>
    <r>
      <rPr>
        <u val="single"/>
        <sz val="10"/>
        <rFont val="Courier New"/>
        <family val="3"/>
      </rPr>
      <t>*</t>
    </r>
  </si>
  <si>
    <t>Structure Costs (D02, line A-9-EXIST)</t>
  </si>
  <si>
    <t>Less: Site Development (D04, line A-9-EXIST)</t>
  </si>
  <si>
    <t>Structure Costs (D02, line A-9-NEW)</t>
  </si>
  <si>
    <t>Less:  Site Development (D04, line A-9-NEW)</t>
  </si>
  <si>
    <t>Less:  Site Development (D04, line A-9-EXIST)</t>
  </si>
  <si>
    <t>Less: Adjusted Structure, Architect's Fee, Movable</t>
  </si>
  <si>
    <t xml:space="preserve">  Fixtures &amp; Equipment - Existing Building</t>
  </si>
  <si>
    <t>(APPRAISAL)</t>
  </si>
  <si>
    <t>Appraisal Value of Existing Building (AA minus AB and AC; minimum = 0)</t>
  </si>
  <si>
    <t>AE.</t>
  </si>
  <si>
    <t>AF.</t>
  </si>
  <si>
    <t>AG.</t>
  </si>
  <si>
    <t>AH.</t>
  </si>
  <si>
    <t>Estimated Additional Funding Total (AE plus AF and AG)</t>
  </si>
  <si>
    <t>A-1 to A-7 - Subtotal</t>
  </si>
  <si>
    <r>
      <t>Construction Insurance</t>
    </r>
  </si>
  <si>
    <t>a. Owner Controlled Insurance Program on</t>
  </si>
  <si>
    <r>
      <t xml:space="preserve">   Structure Costs </t>
    </r>
    <r>
      <rPr>
        <b/>
        <sz val="7"/>
        <rFont val="Courier New"/>
        <family val="3"/>
      </rPr>
      <t>(Exclude asbestos abatement, building</t>
    </r>
  </si>
  <si>
    <t xml:space="preserve">        purchase and other structure costs not covered by the program)</t>
  </si>
  <si>
    <r>
      <t xml:space="preserve">b. Builder's Risk Insurance </t>
    </r>
    <r>
      <rPr>
        <sz val="8"/>
        <rFont val="Courier New"/>
        <family val="3"/>
      </rPr>
      <t>(if not included in primes)</t>
    </r>
  </si>
  <si>
    <t>c. Construction Insurance - Total</t>
  </si>
  <si>
    <r>
      <t xml:space="preserve">TOTAL-Structure Costs </t>
    </r>
    <r>
      <rPr>
        <sz val="8"/>
        <rFont val="Courier New"/>
        <family val="3"/>
      </rPr>
      <t>(A-1 to A-7-Subtotal plus A-8-c)</t>
    </r>
  </si>
  <si>
    <t>TOTAL (A-9 plus B-3 and C-3)</t>
  </si>
  <si>
    <t>A-1 thru A-6 - Subtotal</t>
  </si>
  <si>
    <t>Construction Insurance</t>
  </si>
  <si>
    <t>a. Owner Controlled Insurance Program</t>
  </si>
  <si>
    <t xml:space="preserve">   on Site Development Costs</t>
  </si>
  <si>
    <t xml:space="preserve">Sewage Disposal - </t>
  </si>
  <si>
    <t>X(</t>
  </si>
  <si>
    <t>c. Construction Insurance - Subtotal</t>
  </si>
  <si>
    <t>*** ESTIMATED ADDITIONAL FUNDING ***</t>
  </si>
  <si>
    <t xml:space="preserve">APPROVED </t>
  </si>
  <si>
    <t>Sanitary Sewage Disposal Tap-In Fee and/or</t>
  </si>
  <si>
    <t>Owner Controlled Insurance Program/Builder's Risk</t>
  </si>
  <si>
    <t>Adjusted Structure and Related Costs - Non-Vocational</t>
  </si>
  <si>
    <t>ADDITIONAL PROJECT COSTS</t>
  </si>
  <si>
    <t>Additional Funding - Existing Building</t>
  </si>
  <si>
    <t>General construction contract alters or expands existing building</t>
  </si>
  <si>
    <t>-</t>
  </si>
  <si>
    <t>= $</t>
  </si>
  <si>
    <t>Less:  Roof Replacement/Repair (D04, line E-4)</t>
  </si>
  <si>
    <t>Secondary/Vocational</t>
  </si>
  <si>
    <t>Minimum = 0)</t>
  </si>
  <si>
    <t>A19, MS/SEC-NEW</t>
  </si>
  <si>
    <t xml:space="preserve">  G-5-d, G-6-c, and G-7-c)</t>
  </si>
  <si>
    <t>(D04, Line E-4-EXIST)</t>
  </si>
  <si>
    <t>D-ADD'T COSTS</t>
  </si>
  <si>
    <t xml:space="preserve">TOTAL - STRUCTURE COSTS </t>
  </si>
  <si>
    <t>TOTAL - ADDITIONAL CONSTRUCTION-RELATED COSTS</t>
  </si>
  <si>
    <r>
      <t>*</t>
    </r>
    <r>
      <rPr>
        <b/>
        <sz val="8"/>
        <rFont val="Courier New"/>
        <family val="3"/>
      </rPr>
      <t xml:space="preserve">    -   Type "No Fee" beside each item </t>
    </r>
    <r>
      <rPr>
        <b/>
        <u val="single"/>
        <sz val="8"/>
        <rFont val="Courier New"/>
        <family val="3"/>
      </rPr>
      <t>listed above</t>
    </r>
    <r>
      <rPr>
        <b/>
        <sz val="8"/>
        <rFont val="Courier New"/>
        <family val="3"/>
      </rPr>
      <t xml:space="preserve"> for which no design fee is charged.</t>
    </r>
  </si>
  <si>
    <t>PlanCon-D-Add't Costs, Total</t>
  </si>
  <si>
    <r>
      <t>D02-A. STRUCTURE COSTS</t>
    </r>
    <r>
      <rPr>
        <sz val="8"/>
        <rFont val="Courier New"/>
        <family val="3"/>
      </rPr>
      <t xml:space="preserve"> (incl. site dev.) </t>
    </r>
  </si>
  <si>
    <t>D03 - G. ADDITIONAL CONSTRUCTION-RELATED COSTS</t>
  </si>
  <si>
    <t xml:space="preserve">Add't Costs </t>
  </si>
  <si>
    <t>Additional Project Costs</t>
  </si>
  <si>
    <t>ROUND FIGURES TO NEAREST DOLLAR</t>
  </si>
  <si>
    <t>Roof Replacement Repair</t>
  </si>
  <si>
    <t>Owner Controlled Insurance Program on Roof Replacement/Repair</t>
  </si>
  <si>
    <t>Builder's Risk Insurance (if not included in primes)</t>
  </si>
  <si>
    <t>Roof Replacement/Repair - Total</t>
  </si>
  <si>
    <t>Contract Sales Price or Estimated Just</t>
  </si>
  <si>
    <t>NOTE FOR THIS PROJECT (D03, Line J)</t>
  </si>
  <si>
    <t>(D03, Line J-TOTAL)</t>
  </si>
  <si>
    <t xml:space="preserve">       Proposed Bid Opening Date (M/YY):</t>
  </si>
  <si>
    <t xml:space="preserve">       Expected Project Completion Date (M/YY):</t>
  </si>
  <si>
    <t>Less: Roof Replacement/Repair (D04, line E-4)</t>
  </si>
  <si>
    <t>USE AREAS</t>
  </si>
  <si>
    <t xml:space="preserve">APPROVED  </t>
  </si>
  <si>
    <t xml:space="preserve">  FROM </t>
  </si>
  <si>
    <t xml:space="preserve"> PART A</t>
  </si>
  <si>
    <t>20% Rule for Alteration Costs for Non-Vocational Projects</t>
  </si>
  <si>
    <t>D11-D13</t>
  </si>
  <si>
    <t xml:space="preserve"> Insurance on Sanitary Sewage Disposal</t>
  </si>
  <si>
    <t>SITE COSTS - TOTAL (D plus E-6)</t>
  </si>
  <si>
    <t>Underwriter Fees</t>
  </si>
  <si>
    <t xml:space="preserve">9.  </t>
  </si>
  <si>
    <t>***  ESTIMATED APPROVED BUILDING CONSTRUCTION COST ***</t>
  </si>
  <si>
    <t>ESTIMATED APPROVED BUILDING CONSTRUCTION COST</t>
  </si>
  <si>
    <t>Additional Funding - School Design Clearinghouse</t>
  </si>
  <si>
    <t>ESTIMATED MAXIMUM REIMBURSABLE PROJECT AMOUNT (lesser of G or H)</t>
  </si>
  <si>
    <t>TOTAL PROJECT COSTS</t>
  </si>
  <si>
    <t>(Elem-SDC)</t>
  </si>
  <si>
    <t>(Sec-SDC)</t>
  </si>
  <si>
    <t>(Elem-SDC plus Sec-SDC)</t>
  </si>
  <si>
    <t>(Elem-Exist)</t>
  </si>
  <si>
    <t>(Sec-Exist)</t>
  </si>
  <si>
    <t>(Elem-LEED)</t>
  </si>
  <si>
    <t xml:space="preserve">  (D09, line I, for non-vocational;</t>
  </si>
  <si>
    <t xml:space="preserve">   D13, line M for vocational)</t>
  </si>
  <si>
    <t>E-1. Annual Debt Service/Lease Rental for Other Reimbursable Issues (D16-Additional Issues, Line E-Subtotal)</t>
  </si>
  <si>
    <t>Other - provide information justifying an exception:</t>
  </si>
  <si>
    <t>(Sec-LEED)</t>
  </si>
  <si>
    <t>(Elem-LEED plus Sec-LEED)</t>
  </si>
  <si>
    <t>ESTIMATED MAXIMUM REIMBURSABLE PROJECT AMOUNT (lesser of K or L)</t>
  </si>
  <si>
    <t>ESTIMATED APPROVED BUILDING CONSTRUCTION COST (D11, line A-3)</t>
  </si>
  <si>
    <t>***  ESTIMATED APPROVED BUILDING CONSTRUCTION COST  ***</t>
  </si>
  <si>
    <t>PLANCON-D16 - ADDITIONAL ISSUES</t>
  </si>
  <si>
    <t>D16-ADD'T ISSUES</t>
  </si>
  <si>
    <t>*** ESTIMATED MAXIMUM REIMBURSABLE OTHER COSTS (cont.) ***</t>
  </si>
  <si>
    <t>*** ESTIMATED MAXIMUM REIMBURSABLE PROJECT AMOUNT ***</t>
  </si>
  <si>
    <t xml:space="preserve">Architectural Area - Addition </t>
  </si>
  <si>
    <t>ESTIMATED REIMBURSABLE OTHER COSTS (G-8)</t>
  </si>
  <si>
    <t>H plus I and J - Subtotal</t>
  </si>
  <si>
    <t xml:space="preserve">INPUT AREAS FROM  </t>
  </si>
  <si>
    <t xml:space="preserve">APPROVED PART A  </t>
  </si>
  <si>
    <t>Total Annual Debt Service/Lease Rental - Local Share ( E-TOTAL + E-1 + F )</t>
  </si>
  <si>
    <t>PART D:  PROJECT ACCOUNTING BASED ON ESTIMATES</t>
  </si>
  <si>
    <t>BOARD TRANSMITTAL</t>
  </si>
  <si>
    <t xml:space="preserve">COUNTY: </t>
  </si>
  <si>
    <t xml:space="preserve">PRJT BLDG NAME:  </t>
  </si>
  <si>
    <t xml:space="preserve">PROJECT #: </t>
  </si>
  <si>
    <t>NON-VOC</t>
  </si>
  <si>
    <t>VOC</t>
  </si>
  <si>
    <t>PAGE #</t>
  </si>
  <si>
    <t xml:space="preserve">   </t>
  </si>
  <si>
    <t>D02-D03</t>
  </si>
  <si>
    <t>Project Accounting Based on Estimates</t>
  </si>
  <si>
    <t>D04</t>
  </si>
  <si>
    <t>Detailed Costs</t>
  </si>
  <si>
    <t>D05</t>
  </si>
  <si>
    <t>D06-D07</t>
  </si>
  <si>
    <t>D08-D09</t>
  </si>
  <si>
    <t xml:space="preserve">Estimated Maximum Reimbursable Project Amount - Non-Vocational </t>
  </si>
  <si>
    <t>D10</t>
  </si>
  <si>
    <t>Adjusted Structure Costs - Vocational</t>
  </si>
  <si>
    <t>D11</t>
  </si>
  <si>
    <t>Estimated Maximum Reimbursable Project Amount - Vocational</t>
  </si>
  <si>
    <t>D14</t>
  </si>
  <si>
    <t>Estimated Temporary Reimbursable Percent for Each Bond Issue</t>
  </si>
  <si>
    <t>D15</t>
  </si>
  <si>
    <t>Project Financing</t>
  </si>
  <si>
    <t>D16</t>
  </si>
  <si>
    <t>Projected Debt Service/Lease Rental Requirements</t>
  </si>
  <si>
    <t>D17</t>
  </si>
  <si>
    <t xml:space="preserve">25% Debt Service/Lease Rental Limit and </t>
  </si>
  <si>
    <t xml:space="preserve">  Potential for Distressed Status</t>
  </si>
  <si>
    <t>D18</t>
  </si>
  <si>
    <t>Local Effort Limit</t>
  </si>
  <si>
    <t>D19</t>
  </si>
  <si>
    <t>Act 34 of 1973:  Substantial Addition Determination</t>
  </si>
  <si>
    <t>***  FOR NEW BUILDINGS OR SUBSTANTIAL ADDITIONS ONLY  ***</t>
  </si>
  <si>
    <t>D20</t>
  </si>
  <si>
    <t>Act 34 of 1973:  Maximum Building Construction Cost</t>
  </si>
  <si>
    <t>D21-D22</t>
  </si>
  <si>
    <t>Act 34 of 1973:  School Building Capacity</t>
  </si>
  <si>
    <t>D23</t>
  </si>
  <si>
    <t>Act 34 of 1973:  Aggregate Building Expenditure Standard</t>
  </si>
  <si>
    <t xml:space="preserve">  Proof of Publication</t>
  </si>
  <si>
    <r>
      <t>for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the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school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district</t>
    </r>
    <r>
      <rPr>
        <sz val="8"/>
        <rFont val="Courier New"/>
        <family val="3"/>
      </rPr>
      <t>.  Note that based on the provisions of Basic Education Circular (BEC) 24 P.S. § 7-733,</t>
    </r>
  </si>
  <si>
    <t>Act 34 of 1973:  Project Description Booklet</t>
  </si>
  <si>
    <t>Act 34 of 1973:  Hearing Minutes or Transcript</t>
  </si>
  <si>
    <t>Act 34 of 1973:  Written Comments</t>
  </si>
  <si>
    <t>The architectural firm for this project is:</t>
  </si>
  <si>
    <t xml:space="preserve">The architect to be contacted if there are any questions about Part D is: </t>
  </si>
  <si>
    <t>Architect's Name and Position</t>
  </si>
  <si>
    <t>Phone Number</t>
  </si>
  <si>
    <t>Fax Number</t>
  </si>
  <si>
    <t>The architectural firm's address is:</t>
  </si>
  <si>
    <t>The school administrator to be contacted if there are any questions about Part D is:</t>
  </si>
  <si>
    <t>This certifies that the attached materials were approved for submission to the</t>
  </si>
  <si>
    <t>Pennsylvania Department of Education by board action.</t>
  </si>
  <si>
    <t xml:space="preserve">BOARD ACTION DATE:  </t>
  </si>
  <si>
    <t xml:space="preserve">VOTING:  </t>
  </si>
  <si>
    <t>AYE</t>
  </si>
  <si>
    <t>NAY</t>
  </si>
  <si>
    <t>ABSTENTIONS</t>
  </si>
  <si>
    <t>ABSENT</t>
  </si>
  <si>
    <t>Signature, Board Secretary</t>
  </si>
  <si>
    <t>Board Secretary's Name, Printed or Typed</t>
  </si>
  <si>
    <t>Date</t>
  </si>
  <si>
    <t>PLANCON-D01</t>
  </si>
  <si>
    <t>PROJECT ACCOUNTING BASED ON ESTIMATES (1 of 2)</t>
  </si>
  <si>
    <t>Project Name:</t>
  </si>
  <si>
    <t>Project #:</t>
  </si>
  <si>
    <t>PROJECT COSTS</t>
  </si>
  <si>
    <t>NEW</t>
  </si>
  <si>
    <t>EXISTING</t>
  </si>
  <si>
    <t>TOTAL</t>
  </si>
  <si>
    <t>A.</t>
  </si>
  <si>
    <r>
      <t xml:space="preserve">STRUCTURE COSTS   </t>
    </r>
    <r>
      <rPr>
        <sz val="7"/>
        <rFont val="Courier New"/>
        <family val="3"/>
      </rPr>
      <t>(include site development)</t>
    </r>
  </si>
  <si>
    <t>1.</t>
  </si>
  <si>
    <r>
      <t xml:space="preserve">General  </t>
    </r>
    <r>
      <rPr>
        <b/>
        <sz val="7"/>
        <rFont val="Courier New"/>
        <family val="3"/>
      </rPr>
      <t>(Report costs for sanitary sewage disposal on line E-1.)</t>
    </r>
  </si>
  <si>
    <t>2.</t>
  </si>
  <si>
    <t>Heating and Ventilating</t>
  </si>
  <si>
    <t>3.</t>
  </si>
  <si>
    <r>
      <t xml:space="preserve">Plumbing  </t>
    </r>
    <r>
      <rPr>
        <b/>
        <sz val="7"/>
        <rFont val="Courier New"/>
        <family val="3"/>
      </rPr>
      <t>(Report costs for sanitary sewage disposal on line E-1.)</t>
    </r>
  </si>
  <si>
    <t>4.</t>
  </si>
  <si>
    <t>Electrical</t>
  </si>
  <si>
    <t>5.</t>
  </si>
  <si>
    <t>Asbestos Abatement (D04, line C-3)</t>
  </si>
  <si>
    <t>X X X X X X</t>
  </si>
  <si>
    <t>6.</t>
  </si>
  <si>
    <t>Building Purchase Amount</t>
  </si>
  <si>
    <t>7.</t>
  </si>
  <si>
    <r>
      <t xml:space="preserve">Other  </t>
    </r>
    <r>
      <rPr>
        <b/>
        <u val="single"/>
        <sz val="10"/>
        <rFont val="Courier New"/>
        <family val="3"/>
      </rPr>
      <t>*</t>
    </r>
    <r>
      <rPr>
        <sz val="10"/>
        <rFont val="Courier New"/>
        <family val="3"/>
      </rPr>
      <t xml:space="preserve"> </t>
    </r>
    <r>
      <rPr>
        <b/>
        <sz val="7"/>
        <rFont val="Courier New"/>
        <family val="3"/>
      </rPr>
      <t>(Exclude test borings and site survey)</t>
    </r>
  </si>
  <si>
    <t>a.</t>
  </si>
  <si>
    <t>b.</t>
  </si>
  <si>
    <t>c.</t>
  </si>
  <si>
    <t>d.</t>
  </si>
  <si>
    <t>e.</t>
  </si>
  <si>
    <t>8.</t>
  </si>
  <si>
    <t>B.</t>
  </si>
  <si>
    <t>ARCHITECT'S FEE</t>
  </si>
  <si>
    <t>Architect's/Engineer's Fee on Structure</t>
  </si>
  <si>
    <t>EPA-Certified Project Designer's</t>
  </si>
  <si>
    <t>Fee on Asbestos Abatement</t>
  </si>
  <si>
    <t>TOTAL - Architect's Fee</t>
  </si>
  <si>
    <t>C.</t>
  </si>
  <si>
    <t>MOVABLE FIXTURES AND EQUIPMENT</t>
  </si>
  <si>
    <t>Movable Fixtures and Equipment</t>
  </si>
  <si>
    <t>Architect's Fee</t>
  </si>
  <si>
    <t>TOTAL - Movable Fixtures &amp; Equipment</t>
  </si>
  <si>
    <t>D.</t>
  </si>
  <si>
    <t>STRUCTURE COSTS, ARCHITECT'S FEE,</t>
  </si>
  <si>
    <t>MOVABLE FIXTURES &amp; EQUIPMENT -</t>
  </si>
  <si>
    <t>E.</t>
  </si>
  <si>
    <t>SITE COSTS</t>
  </si>
  <si>
    <t>Sanitary Sewage Disposal</t>
  </si>
  <si>
    <t>Capacity Charges</t>
  </si>
  <si>
    <t>Architect's/Engineer's Fee for</t>
  </si>
  <si>
    <t>Site Acquisition Costs</t>
  </si>
  <si>
    <t>Gross Amount Due from Settlement Statement</t>
  </si>
  <si>
    <t xml:space="preserve">  or Estimated Just Compensation</t>
  </si>
  <si>
    <t>Real Estate Appraisal Fees</t>
  </si>
  <si>
    <t>Other Related Site Acquisition Costs</t>
  </si>
  <si>
    <t>Site Acquisition Costs - Total</t>
  </si>
  <si>
    <t>TOTAL - Site Costs</t>
  </si>
  <si>
    <t>F.</t>
  </si>
  <si>
    <t>MOVABLE FIXTURES &amp; EQUIPMENT, AND</t>
  </si>
  <si>
    <r>
      <t>*</t>
    </r>
    <r>
      <rPr>
        <b/>
        <sz val="8"/>
        <rFont val="Courier New"/>
        <family val="3"/>
      </rPr>
      <t xml:space="preserve">   Type "No Fee" beside each item for which no design fee is charged.</t>
    </r>
  </si>
  <si>
    <t>PLANCON-D02</t>
  </si>
  <si>
    <t>PROJECT ACCOUNTING BASED ON ESTIMATES (2 of 2)</t>
  </si>
  <si>
    <t>PROJECT COSTS (CONT.)</t>
  </si>
  <si>
    <t>G.</t>
  </si>
  <si>
    <t>ADDITIONAL CONSTRUCTION-RELATED COSTS</t>
  </si>
  <si>
    <t>Project Supervision (inc. Asbestos Abatement Project Supervision)</t>
  </si>
  <si>
    <r>
      <t xml:space="preserve">Project receiving Silver, Gold or Platinum LEED certification </t>
    </r>
    <r>
      <rPr>
        <u val="single"/>
        <sz val="10"/>
        <rFont val="Courier New"/>
        <family val="3"/>
      </rPr>
      <t>or</t>
    </r>
  </si>
  <si>
    <t>and Fill ($17.00/cu.yd.)</t>
  </si>
  <si>
    <t>PDE-Maximum Allowance for Cut ($9.00/cu.yd.)</t>
  </si>
  <si>
    <t>Construction Manager Fee and Related Costs</t>
  </si>
  <si>
    <t>Total Demolition of Entire Existing Structures and Related Asbestos Removal</t>
  </si>
  <si>
    <t>Architectural Printing</t>
  </si>
  <si>
    <t>Test Borings</t>
  </si>
  <si>
    <t>Site Survey</t>
  </si>
  <si>
    <t>Other (attach schedule if needed)</t>
  </si>
  <si>
    <t>Contingency</t>
  </si>
  <si>
    <t>9.</t>
  </si>
  <si>
    <t>TOTAL - Additional Construction-Related Costs</t>
  </si>
  <si>
    <t>H. FINANCING COSTS</t>
  </si>
  <si>
    <t>ISSUE/NOTE #1</t>
  </si>
  <si>
    <t>BOND ISSUE/NOTE</t>
  </si>
  <si>
    <t xml:space="preserve">   FOR THIS PROJECT ONLY</t>
  </si>
  <si>
    <t>SERIES OF</t>
  </si>
  <si>
    <t>Legal Fees</t>
  </si>
  <si>
    <t>Financial Advisor</t>
  </si>
  <si>
    <t>PRORATED REIMBURSEMENT DIVIDED BY</t>
  </si>
  <si>
    <t>ASSIGNED PROJECT COSTS (E divided by G)</t>
  </si>
  <si>
    <t>REIMBURSABLE PERCENT (K times 100)</t>
  </si>
  <si>
    <t>(L minus M)</t>
  </si>
  <si>
    <t>ESTIMATED SUBSIDY PERCENT (N times O)</t>
  </si>
  <si>
    <t>Bond Insurance</t>
  </si>
  <si>
    <t>Paying Agent/Trustee</t>
  </si>
  <si>
    <t>Fees and Expenses</t>
  </si>
  <si>
    <t>Capitalized Interest</t>
  </si>
  <si>
    <t>Printing</t>
  </si>
  <si>
    <t>CUSIP &amp; Rating Fees</t>
  </si>
  <si>
    <t>Other</t>
  </si>
  <si>
    <t>TOTAL-Financing Costs</t>
  </si>
  <si>
    <t>I.</t>
  </si>
  <si>
    <t>REVENUE SOURCES</t>
  </si>
  <si>
    <t>J.</t>
  </si>
  <si>
    <t>AMOUNT FINANCED</t>
  </si>
  <si>
    <t>FOR THIS PROJECT ONLY</t>
  </si>
  <si>
    <t>K.</t>
  </si>
  <si>
    <t>INTEREST EARNINGS</t>
  </si>
  <si>
    <t>L.</t>
  </si>
  <si>
    <t>BUILDING INSURANCE RECEIVED</t>
  </si>
  <si>
    <t>M.</t>
  </si>
  <si>
    <t>PROCEEDS FROM SALE OF BUILDING OR LAND</t>
  </si>
  <si>
    <t>N.</t>
  </si>
  <si>
    <t>LOCAL FUNDS - CASH (SEE INSTRUCTIONS)</t>
  </si>
  <si>
    <t>O.</t>
  </si>
  <si>
    <t>OTHER FUNDS (ATTACH SCHEDULE)</t>
  </si>
  <si>
    <t>P.</t>
  </si>
  <si>
    <t>TOTAL REVENUE SOURCES</t>
  </si>
  <si>
    <t>PLANCON-D03</t>
  </si>
  <si>
    <t>DETAILED COSTS</t>
  </si>
  <si>
    <t>SITE DEVELOPMENT COSTS</t>
  </si>
  <si>
    <t>(exclude Sanitary Sewage Disposal)</t>
  </si>
  <si>
    <r>
      <t xml:space="preserve">General  </t>
    </r>
    <r>
      <rPr>
        <b/>
        <sz val="8"/>
        <rFont val="Courier New"/>
        <family val="3"/>
      </rPr>
      <t>(include Rough Grading to Receive Building)</t>
    </r>
  </si>
  <si>
    <t>Plumbing</t>
  </si>
  <si>
    <t>Other:</t>
  </si>
  <si>
    <t xml:space="preserve">Other: </t>
  </si>
  <si>
    <t>Site Development Costs - Total</t>
  </si>
  <si>
    <t>ARCHITECT'S FEE ON SITE DEVELOPMENT</t>
  </si>
  <si>
    <t>ASBESTOS ABATEMENT</t>
  </si>
  <si>
    <t>Asbestos Abatement</t>
  </si>
  <si>
    <t>AHERA Clearance Air Monitoring</t>
  </si>
  <si>
    <t>Asbestos Abatement - Total (D02, line A-5)</t>
  </si>
  <si>
    <t>EPA-CERTIFIED PROJECT DESIGNER'S FEE ON ASBESTOS</t>
  </si>
  <si>
    <t xml:space="preserve">  ABATEMENT (D02, LINE B-2)</t>
  </si>
  <si>
    <t>ROOF REPLACEMENT/REPAIR</t>
  </si>
  <si>
    <r>
      <t xml:space="preserve">PREMIUM </t>
    </r>
    <r>
      <rPr>
        <i/>
        <sz val="8"/>
        <rFont val="Courier New"/>
        <family val="3"/>
      </rPr>
      <t>FOR THIS PROJECT ONLY</t>
    </r>
  </si>
  <si>
    <t>10.</t>
  </si>
  <si>
    <t>TOTAL PROJECT COSTS (F plus G-9 plus H-10)</t>
  </si>
  <si>
    <t>ARCHITECT'S FEE ON ROOF REPLACEMENT/REPAIR</t>
  </si>
  <si>
    <t>PLANCON-D04</t>
  </si>
  <si>
    <t>20% RULE FOR ALTERATION COSTS FOR NON-VOCATIONAL PROJECTS</t>
  </si>
  <si>
    <t>Estimated Alteration Costs</t>
  </si>
  <si>
    <t>$</t>
  </si>
  <si>
    <t>(D02, Line F-EXIST)</t>
  </si>
  <si>
    <t>B-</t>
  </si>
  <si>
    <t>Building Purchase</t>
  </si>
  <si>
    <t>(D02, Line A-6-EXIST)</t>
  </si>
  <si>
    <t>Movable Fixtures &amp; Equipment</t>
  </si>
  <si>
    <t>and Architect's Fee</t>
  </si>
  <si>
    <t>(D02, Line C-3-EXIST)</t>
  </si>
  <si>
    <t>Site Development</t>
  </si>
  <si>
    <t>Architect's Fee on Site</t>
  </si>
  <si>
    <t>Development</t>
  </si>
  <si>
    <t>(D04, Line B-EXIST)</t>
  </si>
  <si>
    <t>(D04, Line C-3-EXIST)</t>
  </si>
  <si>
    <t>(D04, Line D-EXIST)</t>
  </si>
  <si>
    <t>Roof Replacement</t>
  </si>
  <si>
    <t>Architect's Fee on Roof</t>
  </si>
  <si>
    <t>Replacement</t>
  </si>
  <si>
    <t>(D04, Line F-EXIST)</t>
  </si>
  <si>
    <t>Adjustment (B-1 plus B-2 through B-8)</t>
  </si>
  <si>
    <t>Adjusted Estimated Alteration Costs</t>
  </si>
  <si>
    <t>(line A minus line B-9)</t>
  </si>
  <si>
    <t>D-</t>
  </si>
  <si>
    <t>Adjusted FTE</t>
  </si>
  <si>
    <t>(A19, ADJ ELEM-EXIST)</t>
  </si>
  <si>
    <t>(A19, ADJ MS/SEC-EXIST</t>
  </si>
  <si>
    <t>+ NATATORIUM/DAO-EXIST)</t>
  </si>
  <si>
    <t>Recommended Square Feet</t>
  </si>
  <si>
    <t>per student</t>
  </si>
  <si>
    <t>Recommended Architectural Area</t>
  </si>
  <si>
    <t>(D-1 times D-2)</t>
  </si>
  <si>
    <t>+</t>
  </si>
  <si>
    <t>=</t>
  </si>
  <si>
    <t>sq. ft.</t>
  </si>
  <si>
    <t>Median Construction Costs Per Square Foot</t>
  </si>
  <si>
    <t>Replacement Costs (D-3 times E)</t>
  </si>
  <si>
    <t>20% Rule (F times .20)</t>
  </si>
  <si>
    <t>If the Adjusted Estimated Alteration Costs (line C) are less than line G, provide information justifying a variance</t>
  </si>
  <si>
    <t xml:space="preserve">  (c-1 divided by b-1)</t>
  </si>
  <si>
    <t>Sewage Disposal (c-3 times b-3)</t>
  </si>
  <si>
    <r>
      <t xml:space="preserve">from this Departmental requirement.  </t>
    </r>
    <r>
      <rPr>
        <u val="single"/>
        <sz val="8"/>
        <rFont val="Courier New"/>
        <family val="3"/>
      </rPr>
      <t>The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justification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must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include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an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explanation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as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to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why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this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is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the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best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option</t>
    </r>
  </si>
  <si>
    <t>the replacement value at the time this project is bid, the alteration work will be non-reimbursable, and the project</t>
  </si>
  <si>
    <t>building will not be eligible for reimbursement for alterations for the next 20 years unless a request for a</t>
  </si>
  <si>
    <t>variance is approved by the Department.  If a variance was requested at Part A, provide an updated justification.</t>
  </si>
  <si>
    <t>PLANCON-D05</t>
  </si>
  <si>
    <t>ADJUSTED STRUCTURE AND RELATED COSTS - NON-VOCATIONAL (1 of 2)</t>
  </si>
  <si>
    <t xml:space="preserve">Cost standards in the regulations of the State Board of Education require the Department of Education </t>
  </si>
  <si>
    <t xml:space="preserve">to approve a reimbursable building project only if the Budgeted Local Effort does not exceed the </t>
  </si>
  <si>
    <t xml:space="preserve">Local Effort (B-5) for this building project is greater than the Local Effort Limit (A-4), please  </t>
  </si>
  <si>
    <t>check one or more of the following reasons, if applicable to the district, to justify a request for an</t>
  </si>
  <si>
    <t>exception from this regulatory requirement.</t>
  </si>
  <si>
    <r>
      <t>Local Effort Limit unless an exception is properly requested, justified and approved</t>
    </r>
    <r>
      <rPr>
        <b/>
        <sz val="8.5"/>
        <rFont val="Courier New"/>
        <family val="3"/>
      </rPr>
      <t xml:space="preserve">.  If the Budgeted </t>
    </r>
  </si>
  <si>
    <t>NEW CONSTRUCTION OR ADDITION - ADJUSTMENTS</t>
  </si>
  <si>
    <t>ADJUSTED STRUCTURE COSTS - 10% RULE</t>
  </si>
  <si>
    <t>Adjusted Structure Costs</t>
  </si>
  <si>
    <t>(A-1 minus A-2)</t>
  </si>
  <si>
    <t>10% Rule (A-3 times .10)</t>
  </si>
  <si>
    <t>TOTAL PROJECT BUILDING - ADJUSTMENTS</t>
  </si>
  <si>
    <t>ADJUSTED STRUCTURE COSTS - TOTAL PROJECT BUILDING (C plus H)</t>
  </si>
  <si>
    <t>ADJUSTED SITE DEVELOPMENT - 10% LIMIT</t>
  </si>
  <si>
    <t>(lesser of A-2 or A-4)</t>
  </si>
  <si>
    <t>ADJUSTED ARCHITECT'S FEE ON STRUCTURE COSTS</t>
  </si>
  <si>
    <t>Architect's Fee (D02, line B-3-NEW)</t>
  </si>
  <si>
    <t xml:space="preserve">Architect's Fee as a Percent of </t>
  </si>
  <si>
    <t>Structure Costs (C-1 divided by A-1)</t>
  </si>
  <si>
    <t>Allowable Fee Percent</t>
  </si>
  <si>
    <t>(ROUND TO 4 DEC PL)</t>
  </si>
  <si>
    <t>(lesser of 6% or C-2)</t>
  </si>
  <si>
    <t>Adjusted Structure Costs &amp; Site Development</t>
  </si>
  <si>
    <t>(A-3 plus B)</t>
  </si>
  <si>
    <t>Adjusted Architect's Fee on Structure Costs</t>
  </si>
  <si>
    <t>(C-3 times C-4; maximum = C-1)</t>
  </si>
  <si>
    <t>MOVABLE FIXTURES &amp; EQUIPMENT - 5% LIMIT</t>
  </si>
  <si>
    <t>EXCLUDED UNTIL PART J</t>
  </si>
  <si>
    <t>ADJUSTED ARCHITECT'S FEE ON MOVABLE</t>
  </si>
  <si>
    <t>FIXTURES &amp; EQUIPMENT</t>
  </si>
  <si>
    <t>ADJUSTED STRUCTURE, SITE DEVELOPMENT, ARCHITECT'S</t>
  </si>
  <si>
    <t>FEE, MOVABLE FIXTURES &amp; EQUIPMENT</t>
  </si>
  <si>
    <t>(A-3 plus B and C-5; max = D02, line D-NEW)</t>
  </si>
  <si>
    <t>(ADJ COSTS - NEW)</t>
  </si>
  <si>
    <r>
      <t xml:space="preserve"> </t>
    </r>
    <r>
      <rPr>
        <b/>
        <u val="single"/>
        <sz val="10"/>
        <rFont val="Courier New"/>
        <family val="3"/>
      </rPr>
      <t>*</t>
    </r>
  </si>
  <si>
    <t>Although this line includes rough grading to receive the building, the effect</t>
  </si>
  <si>
    <t>of its inclusion is not significant.</t>
  </si>
  <si>
    <t>PLANCON-D06</t>
  </si>
  <si>
    <t>ADJUSTED STRUCTURE AND RELATED COSTS - NON-VOCATIONAL (2 of 2)</t>
  </si>
  <si>
    <t>ALTERATIONS TO EXISTING AREA - ADJUSTMENTS</t>
  </si>
  <si>
    <t>ADJUSTED STRUCTURE COSTS - 20% RULE</t>
  </si>
  <si>
    <t>Less: Building Purchase (D02, line A-6-EXIST)</t>
  </si>
  <si>
    <t>Less: Asbestos Abatement (D04, line C-3)</t>
  </si>
  <si>
    <t>(G-1 minus G-2, G-3, G-4, and G-5)</t>
  </si>
  <si>
    <t>20% Rule (G-6 times .20)</t>
  </si>
  <si>
    <t>H.</t>
  </si>
  <si>
    <t>ADJUSTED ASBESTOS REMOVAL - 20% LIMIT</t>
  </si>
  <si>
    <t>Removal and Disposal (D04, line C-1)</t>
  </si>
  <si>
    <t>AHERA Clearance Air Monitoring (D04, line C-2)</t>
  </si>
  <si>
    <t>Allowable Asbestos Removal</t>
  </si>
  <si>
    <t>(H-1 plus H-2)</t>
  </si>
  <si>
    <t>Adjusted Asbestos Removal</t>
  </si>
  <si>
    <t>(lesser of H-3 or G-7)</t>
  </si>
  <si>
    <t>ADJUSTED ROOF REPLACEMENT/REPAIR - 20% LIMIT</t>
  </si>
  <si>
    <t>(lesser of G-5 or G-7)</t>
  </si>
  <si>
    <t>Architect's Fee (D02, line B-3-EXIST)</t>
  </si>
  <si>
    <t>Architect's Fee as a Percent of</t>
  </si>
  <si>
    <t>(lesser of 6% or J-2)</t>
  </si>
  <si>
    <t>Adjusted Structure Costs, Asbestos Removal</t>
  </si>
  <si>
    <t>and Roof Replacement (G-6 plus H-4 and I)</t>
  </si>
  <si>
    <t>Adjusted Architect's Fee on Structure Costs,</t>
  </si>
  <si>
    <t>Asbestos Removal and Roof Replacement</t>
  </si>
  <si>
    <t>(J-3 times J-4; maximum = J-1)</t>
  </si>
  <si>
    <t>BUILDING PURCHASE</t>
  </si>
  <si>
    <t xml:space="preserve"> (D02, line A6-EXIST)</t>
  </si>
  <si>
    <t>(Approved, Part C)</t>
  </si>
  <si>
    <t>(Lesser of Actual or Approved)</t>
  </si>
  <si>
    <t>ADJUSTED STRUCTURE, ARCHITECT'S FEE, MOVABLE</t>
  </si>
  <si>
    <t>(G-6 plus H-4, I, J-5 and M; max = D02, line D-EXIST)</t>
  </si>
  <si>
    <t>(ADJ COSTS-EXIST)</t>
  </si>
  <si>
    <t>PLANCON-D07</t>
  </si>
  <si>
    <t>ESTIMATED MAXIMUM REIMBURSABLE PROJECT AMOUNT - NON-VOCATIONAL (1 of 2)</t>
  </si>
  <si>
    <t>NEW CONSTRUCTION / ALTERATIONS TO EXISTING / BUILDING PURCHASE</t>
  </si>
  <si>
    <t>Elementary</t>
  </si>
  <si>
    <t>X</t>
  </si>
  <si>
    <t>Vocational</t>
  </si>
  <si>
    <t>a. New Area:</t>
  </si>
  <si>
    <t>(RPC-TOT)</t>
  </si>
  <si>
    <t>Architectural Area - New</t>
  </si>
  <si>
    <t xml:space="preserve">  (Complete only if reimbursable)</t>
  </si>
  <si>
    <t>(A20, line E-2)</t>
  </si>
  <si>
    <t>Architectural Area - Total</t>
  </si>
  <si>
    <t>(A20, line E-3)</t>
  </si>
  <si>
    <t>New Area divided by Total Area</t>
  </si>
  <si>
    <t>(NEW %)</t>
  </si>
  <si>
    <t>(NEW % X RPC-TOT)</t>
  </si>
  <si>
    <t>(D06, ADJ COSTS-NEW)</t>
  </si>
  <si>
    <t>(LESSER OF</t>
  </si>
  <si>
    <t xml:space="preserve">NEW % X RPC-TOT </t>
  </si>
  <si>
    <t>OR</t>
  </si>
  <si>
    <t>b. Existing Area - Appraisal:</t>
  </si>
  <si>
    <t>ADJ COSTS - NEW)</t>
  </si>
  <si>
    <t>Architectural Area - Existing</t>
  </si>
  <si>
    <t>(A20, line E-1)</t>
  </si>
  <si>
    <t>Existing Area divided by Total Area</t>
  </si>
  <si>
    <t>(EXIST %)</t>
  </si>
  <si>
    <t>(EXIST % X RPC-TOT)</t>
  </si>
  <si>
    <t>(D07, ADJ COSTS-EXIST)</t>
  </si>
  <si>
    <t xml:space="preserve">EXIST % X RPC-TOT </t>
  </si>
  <si>
    <t>ADJ COSTS - EXIST)</t>
  </si>
  <si>
    <t>PLANCON-D08</t>
  </si>
  <si>
    <t>ESTIMATED MAXIMUM REIMBURSABLE PROJECT AMOUNT - NON-VOCATIONAL (2 of 2)</t>
  </si>
  <si>
    <t>***  ESTIMATED MAXIMUM REIMBURSABLE SITE COSTS  ***</t>
  </si>
  <si>
    <t>SITE ACQUISITION (Not Applicable for Building Purchase)</t>
  </si>
  <si>
    <t>1-</t>
  </si>
  <si>
    <t>Highest Appraised Value for the Site</t>
  </si>
  <si>
    <t>PDE-Approved Cost (lesser of 1-a or 1-b)</t>
  </si>
  <si>
    <t>Cost Factor (1-c divided by 1-a; max = 1.00</t>
  </si>
  <si>
    <t>2-</t>
  </si>
  <si>
    <t>Total Acres to be Acquired</t>
  </si>
  <si>
    <t>PDE-Reimbursable Acres (Part D instructions)</t>
  </si>
  <si>
    <t>Site Factor (2-b divided by 2-a; max = 1.00)</t>
  </si>
  <si>
    <t>Site Reimbursement Factor (1-d times 2-c; max = 1.00)</t>
  </si>
  <si>
    <t>Allowable Site Acquisition Costs (Part D instructions)</t>
  </si>
  <si>
    <t>Maximum Reimbursable Site Acquisition Costs</t>
  </si>
  <si>
    <t>(line B-3 times line B-4)</t>
  </si>
  <si>
    <t>Rough Grading to Receive the Building</t>
  </si>
  <si>
    <t>Adjusted Rough Grading to Receive the Building</t>
  </si>
  <si>
    <t xml:space="preserve">  (lesser of 1-a or 1-b)</t>
  </si>
  <si>
    <t>Adjusted Sanitary Sewage Disposal (Existing and New)</t>
  </si>
  <si>
    <t>PDE-Maximum Allowance for Sanitary</t>
  </si>
  <si>
    <t>Adjusted Sanitary Sewage Disposal</t>
  </si>
  <si>
    <t xml:space="preserve">  (lesser of 2-a or 2-b)</t>
  </si>
  <si>
    <t xml:space="preserve">  (lesser of 6% or 3-b)</t>
  </si>
  <si>
    <t>Adjusted Rough Grading, Sewage Disposal and</t>
  </si>
  <si>
    <t>ESTIMATED MAXIMUM REIMBURSABLE SITE COSTS (B-5 + C-4)</t>
  </si>
  <si>
    <t>***  ESTIMATED MAXIMUM REIMBURSABLE PROJECT AMOUNT  ***</t>
  </si>
  <si>
    <t>(D08, line A-3)</t>
  </si>
  <si>
    <t>ESTIMATED MAXIMUM REIMBURSABLE SITE COSTS</t>
  </si>
  <si>
    <t>(D09, line D)</t>
  </si>
  <si>
    <t>USE PAGE D14 TO CALCULATE THE TEMPORARY REIMBURSABLE PERCENT.</t>
  </si>
  <si>
    <t>PLANCON-D09</t>
  </si>
  <si>
    <t>ADJUSTED STRUCTURE COSTS - VOCATIONAL</t>
  </si>
  <si>
    <t>NEW CONSTRUCTION AREA - ADJUSTMENTS</t>
  </si>
  <si>
    <t>ADJUSTED STRUCTURE COSTS (A-3 plus B)</t>
  </si>
  <si>
    <t>(ADJ COSTS-NEW)</t>
  </si>
  <si>
    <t>Less:  Building Purchase (D02, line A-6-EXIST)</t>
  </si>
  <si>
    <t>Less:  Asbestos Abatement (D04, line C-3)</t>
  </si>
  <si>
    <t>(D-1 minus D-2, D-3, D-4, and D-5)</t>
  </si>
  <si>
    <t>20% Rule (D-6 times .20)</t>
  </si>
  <si>
    <t>ADJUSTED ASBESTOS REMOVAL</t>
  </si>
  <si>
    <t>AHERA Clearance Air monitoring</t>
  </si>
  <si>
    <t>(D04, line C-2)</t>
  </si>
  <si>
    <t>(E-1 plus E-2)</t>
  </si>
  <si>
    <t>(lesser of E-3 or D-7)</t>
  </si>
  <si>
    <t>ADJUSTED ROOF REPLACEMENT/REPAIR</t>
  </si>
  <si>
    <t>(lesser of D-5 or D-7)</t>
  </si>
  <si>
    <t>ADJUSTED STRUCTURE COSTS</t>
  </si>
  <si>
    <t>(D-6 plus E-4, F and G)</t>
  </si>
  <si>
    <t>PLANCON-D10</t>
  </si>
  <si>
    <t>(D10, ADJ COSTS-NEW)</t>
  </si>
  <si>
    <t>(D10, ADJ COSTS-EXIST)</t>
  </si>
  <si>
    <t>PLANCON-D11</t>
  </si>
  <si>
    <t>Project No.:</t>
  </si>
  <si>
    <t>REIMBURSABLE OTHER COSTS</t>
  </si>
  <si>
    <t>Architect's Fee (D02, line B-3-TOTAL)</t>
  </si>
  <si>
    <t xml:space="preserve">  (lesser of 6% or G-1-b)</t>
  </si>
  <si>
    <t xml:space="preserve">  G-1-c times D10, line I)</t>
  </si>
  <si>
    <t>Adjusted Movable Fixtures &amp; Equipment - 20% Limit</t>
  </si>
  <si>
    <t>Adjusted Architect's Fee on Movable</t>
  </si>
  <si>
    <t>Fixtures &amp; Equipment</t>
  </si>
  <si>
    <t xml:space="preserve">Adjusted Site Acquisition </t>
  </si>
  <si>
    <t>a-</t>
  </si>
  <si>
    <t>PDE-Approved Cost (lesser of a-1 or a-2)</t>
  </si>
  <si>
    <t>Cost Factor (a-3 divided by a-1; max = 1.00)</t>
  </si>
  <si>
    <t>b-</t>
  </si>
  <si>
    <t>PDE-Allowable Acres (Part D instructions)</t>
  </si>
  <si>
    <t>Site Factor (b-2 divided by b-1; max = 1.00)</t>
  </si>
  <si>
    <t>Site Reimbursement Factor</t>
  </si>
  <si>
    <t xml:space="preserve">  (a-4 times b-3; max = 1.00)</t>
  </si>
  <si>
    <t xml:space="preserve">  (line 4-c times line 4-d)</t>
  </si>
  <si>
    <t>PLANCON-D12</t>
  </si>
  <si>
    <t>REIMBURSABLE OTHER COSTS (cont.)</t>
  </si>
  <si>
    <t>Adjusted Rough Grading</t>
  </si>
  <si>
    <t xml:space="preserve">  (lesser of a-1 or a-2)</t>
  </si>
  <si>
    <t xml:space="preserve">  (lesser of b-1 or b-2)</t>
  </si>
  <si>
    <t>Architect's Fee on Rough Grading and Sanitary Sewage Disposal</t>
  </si>
  <si>
    <t xml:space="preserve">  (6-a minus 6-b)</t>
  </si>
  <si>
    <t>Adjusted Financing Costs (7-a minus 7-b)</t>
  </si>
  <si>
    <t xml:space="preserve">  (lesser of 6% or c-2)</t>
  </si>
  <si>
    <t>Adjusted Construction-Related Costs</t>
  </si>
  <si>
    <t>Additional Construction-Related Costs</t>
  </si>
  <si>
    <t xml:space="preserve">  (D03, line G-9-TOTAL)</t>
  </si>
  <si>
    <t>Less:  Contingency</t>
  </si>
  <si>
    <t>Adjusted Financing Costs</t>
  </si>
  <si>
    <t>Financing Costs for this Project Only</t>
  </si>
  <si>
    <t xml:space="preserve">  (D03, line H-TOTAL)</t>
  </si>
  <si>
    <t>Less:  Capitalized Interest</t>
  </si>
  <si>
    <t>Reimbursable Other Costs (G-1-d plus G-4-e,</t>
  </si>
  <si>
    <t>PLANCON-D13</t>
  </si>
  <si>
    <t>ESTIMATED TEMPORARY REIMBURSABLE PERCENT FOR EACH BOND ISSUE</t>
  </si>
  <si>
    <t>FINANCING METHOD:</t>
  </si>
  <si>
    <t>TOTAL BOND ISSUE:</t>
  </si>
  <si>
    <t>PDE PROJECT NUMBER</t>
  </si>
  <si>
    <t>#:</t>
  </si>
  <si>
    <t>AMOUNT FINANCED BY THE ABOVE ISSUE OR</t>
  </si>
  <si>
    <t>TOTAL AMOUNT FINANCED FOR THIS PROJECT -</t>
  </si>
  <si>
    <t>ALL ISSUES, NOTES AND CASH PAYMENTS</t>
  </si>
  <si>
    <t>AMOUNT FINANCED FACTOR</t>
  </si>
  <si>
    <t>(A divided by B)</t>
  </si>
  <si>
    <t>MAXIMUM REIMBURSABLE PROJECT AMOUNT</t>
  </si>
  <si>
    <t>Taxable Assessed Value</t>
  </si>
  <si>
    <t>Percent of Taxable Assessed Value</t>
  </si>
  <si>
    <t xml:space="preserve">Less: Adjusted Structure, Architect's Fee, Movable Fixtures &amp; Equipment - </t>
  </si>
  <si>
    <t>Existing Building (D10, Adj Costs-Exist plus D12, lines G-1-d, G-2 and G-3)</t>
  </si>
  <si>
    <t>REIMBURSEMENT FOR THIS ISSUE, NOTE OR</t>
  </si>
  <si>
    <t>CASH PAYMENT (C times D)</t>
  </si>
  <si>
    <t>TOTAL PROJECT COSTS (D03, line I)</t>
  </si>
  <si>
    <t xml:space="preserve">PROJECT COSTS ASSIGNABLE TO THIS </t>
  </si>
  <si>
    <t>BOND ISSUE (C times F)</t>
  </si>
  <si>
    <t>TOTAL BOND ISSUE</t>
  </si>
  <si>
    <t>X X X X X X X X X X</t>
  </si>
  <si>
    <t>X X X X X X X</t>
  </si>
  <si>
    <t>AMOUNT FINANCED DIVIDED BY TOTAL</t>
  </si>
  <si>
    <t>BOND ISSUE (A divided by H)</t>
  </si>
  <si>
    <t>(I times J)</t>
  </si>
  <si>
    <t>REIMBURSABLE FRACTION</t>
  </si>
  <si>
    <t>(ROUND TO 2 DEC PL)</t>
  </si>
  <si>
    <t>REDUCTION FOR TEMPORARY PERCENT</t>
  </si>
  <si>
    <t>Q.</t>
  </si>
  <si>
    <t>TEMPORARY REIMBURSABLE PERCENT</t>
  </si>
  <si>
    <t>R.</t>
  </si>
  <si>
    <t>APPLICABLE AID RATIO  *</t>
  </si>
  <si>
    <t>* - Market Value Aid Ratio (MVAR), Capital Account Reimbursement Fraction (CARF) or Density, whichever is greater.  For vocational projects, current Market Value Aid Ratio or .5000,</t>
  </si>
  <si>
    <t>PLANCON-D14</t>
  </si>
  <si>
    <t>PROJECT FINANCING</t>
  </si>
  <si>
    <t>Financing Method #1:</t>
  </si>
  <si>
    <t>Year Issued:</t>
  </si>
  <si>
    <t xml:space="preserve">Total Issue/Note:  </t>
  </si>
  <si>
    <t>Other PlanCon Projects Financed By This Issue/Note:</t>
  </si>
  <si>
    <t>Financing Method #2:</t>
  </si>
  <si>
    <t>Financing Method #3:</t>
  </si>
  <si>
    <t>Financing Method #4:</t>
  </si>
  <si>
    <t>PLANCON-D15</t>
  </si>
  <si>
    <t>#1</t>
  </si>
  <si>
    <t>#2</t>
  </si>
  <si>
    <t>#3</t>
  </si>
  <si>
    <t>#4</t>
  </si>
  <si>
    <t>#5</t>
  </si>
  <si>
    <t>#6</t>
  </si>
  <si>
    <t xml:space="preserve">  REIMBURSABLE ISSUE/NOTE -</t>
  </si>
  <si>
    <t xml:space="preserve">  YEAR OF ISSUE OR PDE LEASE NUMBER</t>
  </si>
  <si>
    <t>REVISED JULY 1, 2010</t>
  </si>
  <si>
    <t>FORM EXPIRES 6-30-12</t>
  </si>
  <si>
    <t>2010-2011</t>
  </si>
  <si>
    <t>2011-2012</t>
  </si>
  <si>
    <t>2012-2013</t>
  </si>
  <si>
    <t>Gross Debt Service/Lease Rental *</t>
  </si>
  <si>
    <t>Reimbursable Fraction **</t>
  </si>
  <si>
    <t>Aid Ratio ***</t>
  </si>
  <si>
    <t>State Subsidy (A times B times C)</t>
  </si>
  <si>
    <t>Annual Debt Service/Lease Rental -</t>
  </si>
  <si>
    <t xml:space="preserve">    Local Share ( A minus D )</t>
  </si>
  <si>
    <t xml:space="preserve">F. </t>
  </si>
  <si>
    <t>Annual Debt Service/Lease Rental for Non-Reimbursable Capital Issues</t>
  </si>
  <si>
    <t xml:space="preserve">G.  </t>
  </si>
  <si>
    <t xml:space="preserve"> well as any issue or note funding this project or other proposed PlanCon projects.</t>
  </si>
  <si>
    <t>** - Temporary or Permanent Reimbursable Percent divided by 100 (ex. 50.0% divided by 100 equals .5000).  For this project, use the Temporary</t>
  </si>
  <si>
    <t>Reimbursable Percent calculated on page D14.</t>
  </si>
  <si>
    <t>*** - Market Value Aid Ratio (MVAR), Capital Account Reimbursement Fraction (CARF) or Density, whichever is greater.  For vocational projects, current</t>
  </si>
  <si>
    <t>PLANCON-D16</t>
  </si>
  <si>
    <t>25% DEBT SERVICE/LEASE RENTAL LIMIT</t>
  </si>
  <si>
    <t>Local Share (D16, line G, column #6)</t>
  </si>
  <si>
    <t>(D04, Line A-9-EXIST)</t>
  </si>
  <si>
    <t>Structure Costs (J-1 divided by (G-1 minus G-2))</t>
  </si>
  <si>
    <t>Middle/Secondary/DAO/</t>
  </si>
  <si>
    <t>Middle/Secondary/</t>
  </si>
  <si>
    <t xml:space="preserve">  DAO/Natatorium</t>
  </si>
  <si>
    <t>Reimbursable Formula Amount - Building Total</t>
  </si>
  <si>
    <t>Rated Pupil Capacity (RPC) from Part A Approval Letter</t>
  </si>
  <si>
    <t>received from the Department's School Design Clearinghouse (SDC)</t>
  </si>
  <si>
    <t>(Subtotal-Exist Bldg</t>
  </si>
  <si>
    <t xml:space="preserve"> minus Appraisal:</t>
  </si>
  <si>
    <t>(Subtotal-Exist Bldg =</t>
  </si>
  <si>
    <t>Elem-Exist plus Sec-Exist)</t>
  </si>
  <si>
    <t xml:space="preserve">  for ADD only projects</t>
  </si>
  <si>
    <t xml:space="preserve">projects; Line A.2.a.3 NEW % </t>
  </si>
  <si>
    <t xml:space="preserve">  1.0000 for NEW BLDG &amp; ADD/ALT</t>
  </si>
  <si>
    <t>BY PDE</t>
  </si>
  <si>
    <t>Less:  Reimbursable Formula Amount - New Area</t>
  </si>
  <si>
    <t>ROUGH GRADING TO RECEIVE THE BUILDING, SANITARY SEWAGE DISPOSAL,</t>
  </si>
  <si>
    <t>AND ARCHITECT'S FEE (Not Applicable to Building Purchase)</t>
  </si>
  <si>
    <t>A19, MS/SEC-NEW FTE</t>
  </si>
  <si>
    <t>A19, ELEM-NEW FTE</t>
  </si>
  <si>
    <t>Sanitary Sewage Disposal, Tap-In Fees, OCIP and</t>
  </si>
  <si>
    <t xml:space="preserve">  Builder's Risk Insurance (D02, lines E-1 plus E-2 and E-3)</t>
  </si>
  <si>
    <t>Adjusted Rough Grading, Sanitary Sewage Disposal and</t>
  </si>
  <si>
    <t xml:space="preserve">  (3-a divided by 2-a)</t>
  </si>
  <si>
    <t>(D08, line AH)</t>
  </si>
  <si>
    <t>Secondary</t>
  </si>
  <si>
    <t>(2a4 plus 2b4; max = A-1 Total)</t>
  </si>
  <si>
    <t>(Sec-Exist Bldg)</t>
  </si>
  <si>
    <t>(Sec-Exist Bldg minus</t>
  </si>
  <si>
    <t>Appraisal; Minimum = 0)</t>
  </si>
  <si>
    <t>Adjusted Rough Grading, Sanitary Sewage Disposal,</t>
  </si>
  <si>
    <t>Architect's Fee (Not Applicable to Building Purchase)</t>
  </si>
  <si>
    <t>Builder's Risk Insurance (D02, lines E-1 plus E-2 and E-3)</t>
  </si>
  <si>
    <t xml:space="preserve">  =</t>
  </si>
  <si>
    <t xml:space="preserve">  (D12, line G-1-c times a-3)</t>
  </si>
  <si>
    <t>Sanitary Sewage Disposal (c-4 plus c-5)</t>
  </si>
  <si>
    <t>Architect's Fee (a-3 plus b-3 and c-6)</t>
  </si>
  <si>
    <t>ESTIMATED ADDITIONAL FUNDING (D11, line AH)</t>
  </si>
  <si>
    <t>(General Fund Budget, Account Code 6000)</t>
  </si>
  <si>
    <t>Briefly describe the assumptions used in projecting</t>
  </si>
  <si>
    <t>Debt Service/Lease Rental to Local Taxation Ratio</t>
  </si>
  <si>
    <t>(A divided by B times 100)</t>
  </si>
  <si>
    <t>(ROUND TO 1 DEC PL)</t>
  </si>
  <si>
    <t>Cost Standards in the regulations of the State Board of Education require the Department of Education to approve</t>
  </si>
  <si>
    <t>that for the proposed project, does not exceed 25% of total local revenue for the fiscal year in which the building</t>
  </si>
  <si>
    <t>Rental to Local Taxation Ratio (line C) is greater than 25%, please provide information justifying an exception from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</si>
</sst>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d/yyyy"/>
    <numFmt numFmtId="165" formatCode="mmm\.\ d\,\ yyyy"/>
    <numFmt numFmtId="166" formatCode="mmmm\ d\,\ yyyy"/>
    <numFmt numFmtId="167" formatCode="0.0000"/>
    <numFmt numFmtId="168" formatCode="00.00%"/>
    <numFmt numFmtId="169" formatCode="mm\ \-\ yy"/>
    <numFmt numFmtId="170" formatCode="mm/yy"/>
    <numFmt numFmtId="171" formatCode=".0000"/>
    <numFmt numFmtId="172" formatCode="0.0"/>
    <numFmt numFmtId="173" formatCode="00.0"/>
    <numFmt numFmtId="174" formatCode="00.00"/>
    <numFmt numFmtId="175" formatCode="00.\400%"/>
    <numFmt numFmtId="176" formatCode="00.0%"/>
    <numFmt numFmtId="177" formatCode="000.00"/>
    <numFmt numFmtId="178" formatCode="mmmm/d\,/yyyy"/>
    <numFmt numFmtId="179" formatCode="00%"/>
    <numFmt numFmtId="180" formatCode="0.0%"/>
    <numFmt numFmtId="181" formatCode="#0.0"/>
    <numFmt numFmtId="182" formatCode="mmmm\ dd\,\ yyyy"/>
    <numFmt numFmtId="183" formatCode="mmm\-yyyy"/>
    <numFmt numFmtId="184" formatCode="mmmm\ \ yyyy"/>
    <numFmt numFmtId="185" formatCode="mmm\ \ yyyy"/>
    <numFmt numFmtId="186" formatCode="0.000"/>
    <numFmt numFmtId="187" formatCode="mm/dd/yy"/>
    <numFmt numFmtId="188" formatCode="#,##0.0_);[Red]\(#,##0.0\)"/>
    <numFmt numFmtId="189" formatCode="#,##0.000_);[Red]\(#,##0.000\)"/>
    <numFmt numFmtId="190" formatCode="#,##0.0000_);[Red]\(#,##0.0000\)"/>
    <numFmt numFmtId="191" formatCode="#,##0.0_);[Cyan]\(#,##0.0\)"/>
    <numFmt numFmtId="192" formatCode="yyyy"/>
    <numFmt numFmtId="193" formatCode="mmm\ d\,\ yyyy"/>
    <numFmt numFmtId="194" formatCode=".0"/>
    <numFmt numFmtId="195" formatCode="_(* #,##0.0_);_(* \(#,##0.0\);_(* &quot;-&quot;??_);_(@_)"/>
    <numFmt numFmtId="196" formatCode="_(* #,##0_);_(* \(#,##0\);_(* &quot;-&quot;??_);_(@_)"/>
    <numFmt numFmtId="197" formatCode=".00"/>
    <numFmt numFmtId="198" formatCode="mmmm\-yy"/>
    <numFmt numFmtId="199" formatCode="0.00&quot;%&quot;"/>
    <numFmt numFmtId="200" formatCode="&quot;$&quot;#,##0"/>
    <numFmt numFmtId="201" formatCode="#,##0.0000"/>
    <numFmt numFmtId="202" formatCode="m/yy"/>
    <numFmt numFmtId="203" formatCode="0_)"/>
    <numFmt numFmtId="204" formatCode="mm/yyyy"/>
    <numFmt numFmtId="205" formatCode="m/yyyy"/>
    <numFmt numFmtId="206" formatCode="mmmmm\-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urier New"/>
      <family val="3"/>
    </font>
    <font>
      <sz val="11"/>
      <name val="Courier New"/>
      <family val="3"/>
    </font>
    <font>
      <u val="single"/>
      <sz val="10"/>
      <name val="Courier New"/>
      <family val="3"/>
    </font>
    <font>
      <b/>
      <u val="single"/>
      <sz val="10"/>
      <name val="Courier New"/>
      <family val="3"/>
    </font>
    <font>
      <b/>
      <sz val="10"/>
      <name val="Courier New"/>
      <family val="3"/>
    </font>
    <font>
      <b/>
      <u val="single"/>
      <sz val="7"/>
      <name val="Courier New"/>
      <family val="3"/>
    </font>
    <font>
      <u val="single"/>
      <sz val="8"/>
      <name val="Courier New"/>
      <family val="3"/>
    </font>
    <font>
      <sz val="6"/>
      <name val="Courier New"/>
      <family val="3"/>
    </font>
    <font>
      <sz val="7"/>
      <name val="Courier New"/>
      <family val="3"/>
    </font>
    <font>
      <b/>
      <sz val="10"/>
      <color indexed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8"/>
      <color indexed="10"/>
      <name val="Courier New"/>
      <family val="3"/>
    </font>
    <font>
      <b/>
      <sz val="9"/>
      <color indexed="8"/>
      <name val="Courier New"/>
      <family val="3"/>
    </font>
    <font>
      <u val="single"/>
      <sz val="6"/>
      <name val="Courier New"/>
      <family val="3"/>
    </font>
    <font>
      <b/>
      <sz val="8"/>
      <color indexed="10"/>
      <name val="Courier New"/>
      <family val="3"/>
    </font>
    <font>
      <b/>
      <sz val="8"/>
      <name val="Courier New"/>
      <family val="3"/>
    </font>
    <font>
      <b/>
      <sz val="12"/>
      <color indexed="10"/>
      <name val="Courier New"/>
      <family val="3"/>
    </font>
    <font>
      <b/>
      <sz val="9"/>
      <color indexed="10"/>
      <name val="Courier New"/>
      <family val="3"/>
    </font>
    <font>
      <b/>
      <sz val="11"/>
      <name val="Courier New"/>
      <family val="3"/>
    </font>
    <font>
      <i/>
      <sz val="10"/>
      <name val="Courier New"/>
      <family val="3"/>
    </font>
    <font>
      <b/>
      <sz val="7"/>
      <name val="Courier New"/>
      <family val="3"/>
    </font>
    <font>
      <b/>
      <u val="single"/>
      <sz val="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.5"/>
      <name val="Courier New"/>
      <family val="3"/>
    </font>
    <font>
      <b/>
      <sz val="7.5"/>
      <name val="Courier New"/>
      <family val="3"/>
    </font>
    <font>
      <b/>
      <u val="single"/>
      <sz val="7.5"/>
      <name val="Courier New"/>
      <family val="3"/>
    </font>
    <font>
      <sz val="12"/>
      <name val="Helv"/>
      <family val="0"/>
    </font>
    <font>
      <u val="single"/>
      <sz val="10.5"/>
      <color indexed="12"/>
      <name val="MS Sans Serif"/>
      <family val="0"/>
    </font>
    <font>
      <u val="single"/>
      <sz val="10.5"/>
      <color indexed="36"/>
      <name val="MS Sans Serif"/>
      <family val="0"/>
    </font>
    <font>
      <i/>
      <sz val="8"/>
      <name val="Courier New"/>
      <family val="3"/>
    </font>
    <font>
      <b/>
      <sz val="8.5"/>
      <name val="Courier New"/>
      <family val="3"/>
    </font>
    <font>
      <b/>
      <u val="single"/>
      <sz val="8.5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5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2" xfId="0" applyFont="1" applyFill="1" applyBorder="1" applyAlignment="1" applyProtection="1" quotePrefix="1">
      <alignment horizontal="right"/>
      <protection/>
    </xf>
    <xf numFmtId="0" fontId="4" fillId="0" borderId="2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25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2" borderId="2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centerContinuous" vertical="top"/>
      <protection/>
    </xf>
    <xf numFmtId="0" fontId="4" fillId="0" borderId="0" xfId="0" applyFont="1" applyAlignment="1">
      <alignment horizontal="centerContinuous"/>
    </xf>
    <xf numFmtId="0" fontId="11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1" fillId="0" borderId="2" xfId="0" applyFont="1" applyFill="1" applyBorder="1" applyAlignment="1" applyProtection="1">
      <alignment horizontal="centerContinuous" vertical="top"/>
      <protection/>
    </xf>
    <xf numFmtId="14" fontId="4" fillId="2" borderId="2" xfId="0" applyNumberFormat="1" applyFont="1" applyFill="1" applyBorder="1" applyAlignment="1" applyProtection="1">
      <alignment horizontal="centerContinuous"/>
      <protection locked="0"/>
    </xf>
    <xf numFmtId="165" fontId="4" fillId="0" borderId="2" xfId="0" applyNumberFormat="1" applyFont="1" applyFill="1" applyBorder="1" applyAlignment="1" applyProtection="1">
      <alignment horizontal="centerContinuous"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Continuous" vertical="top"/>
      <protection/>
    </xf>
    <xf numFmtId="0" fontId="12" fillId="0" borderId="0" xfId="0" applyFont="1" applyFill="1" applyAlignment="1" applyProtection="1">
      <alignment horizontal="centerContinuous"/>
      <protection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top"/>
      <protection/>
    </xf>
    <xf numFmtId="0" fontId="8" fillId="0" borderId="3" xfId="0" applyFont="1" applyFill="1" applyBorder="1" applyAlignment="1" applyProtection="1">
      <alignment horizontal="centerContinuous"/>
      <protection/>
    </xf>
    <xf numFmtId="0" fontId="4" fillId="0" borderId="4" xfId="0" applyFont="1" applyFill="1" applyBorder="1" applyAlignment="1" applyProtection="1">
      <alignment horizontal="centerContinuous"/>
      <protection/>
    </xf>
    <xf numFmtId="0" fontId="8" fillId="0" borderId="4" xfId="0" applyFont="1" applyFill="1" applyBorder="1" applyAlignment="1" applyProtection="1">
      <alignment horizontal="centerContinuous"/>
      <protection/>
    </xf>
    <xf numFmtId="0" fontId="4" fillId="0" borderId="5" xfId="0" applyFont="1" applyFill="1" applyBorder="1" applyAlignment="1" applyProtection="1">
      <alignment horizontal="centerContinuous"/>
      <protection/>
    </xf>
    <xf numFmtId="0" fontId="12" fillId="0" borderId="1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6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Continuous"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 vertical="top"/>
      <protection/>
    </xf>
    <xf numFmtId="0" fontId="12" fillId="0" borderId="7" xfId="0" applyFont="1" applyFill="1" applyBorder="1" applyAlignment="1" applyProtection="1">
      <alignment vertical="top"/>
      <protection/>
    </xf>
    <xf numFmtId="0" fontId="12" fillId="0" borderId="8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5" fontId="6" fillId="0" borderId="0" xfId="0" applyNumberFormat="1" applyFont="1" applyFill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14" fillId="0" borderId="7" xfId="0" applyFont="1" applyFill="1" applyBorder="1" applyAlignment="1" applyProtection="1">
      <alignment horizontal="centerContinuous"/>
      <protection/>
    </xf>
    <xf numFmtId="0" fontId="8" fillId="0" borderId="2" xfId="0" applyFont="1" applyFill="1" applyBorder="1" applyAlignment="1" applyProtection="1">
      <alignment horizontal="centerContinuous"/>
      <protection/>
    </xf>
    <xf numFmtId="0" fontId="4" fillId="0" borderId="8" xfId="0" applyFont="1" applyFill="1" applyBorder="1" applyAlignment="1" applyProtection="1">
      <alignment horizontal="centerContinuous"/>
      <protection/>
    </xf>
    <xf numFmtId="0" fontId="4" fillId="0" borderId="9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9" xfId="0" applyFont="1" applyFill="1" applyBorder="1" applyAlignment="1" applyProtection="1">
      <alignment horizontal="center" vertical="top"/>
      <protection/>
    </xf>
    <xf numFmtId="0" fontId="11" fillId="0" borderId="7" xfId="0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16" fillId="0" borderId="6" xfId="0" applyFont="1" applyFill="1" applyBorder="1" applyAlignment="1" applyProtection="1">
      <alignment/>
      <protection/>
    </xf>
    <xf numFmtId="38" fontId="4" fillId="0" borderId="1" xfId="0" applyNumberFormat="1" applyFont="1" applyFill="1" applyBorder="1" applyAlignment="1" applyProtection="1">
      <alignment/>
      <protection/>
    </xf>
    <xf numFmtId="167" fontId="4" fillId="0" borderId="2" xfId="0" applyNumberFormat="1" applyFont="1" applyFill="1" applyBorder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4" fillId="0" borderId="7" xfId="0" applyFont="1" applyFill="1" applyBorder="1" applyAlignment="1" applyProtection="1">
      <alignment horizontal="centerContinuous" vertic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Continuous"/>
      <protection/>
    </xf>
    <xf numFmtId="0" fontId="4" fillId="0" borderId="14" xfId="0" applyFont="1" applyFill="1" applyBorder="1" applyAlignment="1" applyProtection="1">
      <alignment horizontal="centerContinuous"/>
      <protection/>
    </xf>
    <xf numFmtId="0" fontId="4" fillId="0" borderId="15" xfId="0" applyFont="1" applyFill="1" applyBorder="1" applyAlignment="1" applyProtection="1">
      <alignment horizontal="centerContinuous"/>
      <protection/>
    </xf>
    <xf numFmtId="0" fontId="8" fillId="0" borderId="7" xfId="0" applyFont="1" applyFill="1" applyBorder="1" applyAlignment="1" applyProtection="1">
      <alignment horizontal="centerContinuous"/>
      <protection/>
    </xf>
    <xf numFmtId="3" fontId="4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Continuous"/>
    </xf>
    <xf numFmtId="0" fontId="18" fillId="0" borderId="0" xfId="0" applyFont="1" applyFill="1" applyAlignment="1" applyProtection="1">
      <alignment horizontal="center"/>
      <protection/>
    </xf>
    <xf numFmtId="2" fontId="4" fillId="0" borderId="2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19" fillId="0" borderId="2" xfId="0" applyFont="1" applyFill="1" applyBorder="1" applyAlignment="1" applyProtection="1">
      <alignment horizontal="centerContinuous"/>
      <protection/>
    </xf>
    <xf numFmtId="0" fontId="4" fillId="0" borderId="2" xfId="0" applyFont="1" applyBorder="1" applyAlignment="1">
      <alignment horizontal="centerContinuous"/>
    </xf>
    <xf numFmtId="0" fontId="1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left"/>
      <protection/>
    </xf>
    <xf numFmtId="174" fontId="17" fillId="0" borderId="2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left" vertical="top"/>
      <protection/>
    </xf>
    <xf numFmtId="0" fontId="14" fillId="0" borderId="16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71" fontId="17" fillId="0" borderId="0" xfId="0" applyNumberFormat="1" applyFont="1" applyFill="1" applyBorder="1" applyAlignment="1" applyProtection="1">
      <alignment horizontal="centerContinuous"/>
      <protection/>
    </xf>
    <xf numFmtId="0" fontId="12" fillId="0" borderId="7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centerContinuous"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38" fontId="4" fillId="0" borderId="0" xfId="16" applyFont="1" applyFill="1" applyBorder="1" applyAlignment="1" applyProtection="1">
      <alignment/>
      <protection/>
    </xf>
    <xf numFmtId="38" fontId="4" fillId="0" borderId="2" xfId="16" applyFont="1" applyFill="1" applyBorder="1" applyAlignment="1" applyProtection="1">
      <alignment horizontal="centerContinuous"/>
      <protection/>
    </xf>
    <xf numFmtId="0" fontId="4" fillId="0" borderId="2" xfId="0" applyFont="1" applyFill="1" applyBorder="1" applyAlignment="1">
      <alignment/>
    </xf>
    <xf numFmtId="38" fontId="4" fillId="0" borderId="0" xfId="16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4" fillId="0" borderId="7" xfId="0" applyFont="1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14" fillId="0" borderId="2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3" xfId="0" applyFont="1" applyFill="1" applyBorder="1" applyAlignment="1" applyProtection="1">
      <alignment horizontal="left"/>
      <protection/>
    </xf>
    <xf numFmtId="0" fontId="14" fillId="0" borderId="7" xfId="0" applyFont="1" applyFill="1" applyBorder="1" applyAlignment="1" applyProtection="1">
      <alignment vertical="center"/>
      <protection/>
    </xf>
    <xf numFmtId="0" fontId="14" fillId="0" borderId="2" xfId="0" applyFont="1" applyFill="1" applyBorder="1" applyAlignment="1" applyProtection="1">
      <alignment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 quotePrefix="1">
      <alignment horizontal="centerContinuous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38" fontId="4" fillId="0" borderId="2" xfId="0" applyNumberFormat="1" applyFont="1" applyFill="1" applyBorder="1" applyAlignment="1" applyProtection="1">
      <alignment horizontal="centerContinuous"/>
      <protection/>
    </xf>
    <xf numFmtId="38" fontId="4" fillId="0" borderId="2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Continuous"/>
      <protection/>
    </xf>
    <xf numFmtId="0" fontId="8" fillId="0" borderId="6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2" xfId="0" applyFont="1" applyFill="1" applyBorder="1" applyAlignment="1">
      <alignment horizontal="centerContinuous"/>
    </xf>
    <xf numFmtId="0" fontId="4" fillId="0" borderId="7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38" fontId="4" fillId="0" borderId="0" xfId="16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21" fillId="0" borderId="6" xfId="0" applyFont="1" applyFill="1" applyBorder="1" applyAlignment="1" applyProtection="1">
      <alignment horizontal="center" vertical="top"/>
      <protection/>
    </xf>
    <xf numFmtId="38" fontId="4" fillId="0" borderId="0" xfId="16" applyFont="1" applyFill="1" applyBorder="1" applyAlignment="1" applyProtection="1">
      <alignment horizontal="right"/>
      <protection/>
    </xf>
    <xf numFmtId="5" fontId="4" fillId="0" borderId="0" xfId="0" applyNumberFormat="1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3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16" fillId="0" borderId="2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 applyProtection="1" quotePrefix="1">
      <alignment/>
      <protection/>
    </xf>
    <xf numFmtId="0" fontId="4" fillId="0" borderId="2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top"/>
      <protection/>
    </xf>
    <xf numFmtId="0" fontId="4" fillId="0" borderId="8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11" fillId="0" borderId="6" xfId="0" applyFont="1" applyFill="1" applyBorder="1" applyAlignment="1" applyProtection="1">
      <alignment horizontal="right" vertical="top"/>
      <protection/>
    </xf>
    <xf numFmtId="0" fontId="12" fillId="0" borderId="13" xfId="0" applyFont="1" applyFill="1" applyBorder="1" applyAlignment="1" applyProtection="1">
      <alignment vertical="top"/>
      <protection/>
    </xf>
    <xf numFmtId="0" fontId="12" fillId="0" borderId="14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top"/>
      <protection/>
    </xf>
    <xf numFmtId="0" fontId="11" fillId="0" borderId="2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 quotePrefix="1">
      <alignment horizontal="centerContinuous" vertical="top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top"/>
      <protection/>
    </xf>
    <xf numFmtId="0" fontId="8" fillId="0" borderId="3" xfId="0" applyFont="1" applyFill="1" applyBorder="1" applyAlignment="1" applyProtection="1">
      <alignment horizontal="centerContinuous" vertic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12" fillId="0" borderId="2" xfId="0" applyFont="1" applyFill="1" applyBorder="1" applyAlignment="1" applyProtection="1">
      <alignment horizontal="centerContinuous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 quotePrefix="1">
      <alignment vertical="center"/>
      <protection/>
    </xf>
    <xf numFmtId="0" fontId="23" fillId="0" borderId="2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24" fillId="0" borderId="2" xfId="0" applyFont="1" applyFill="1" applyBorder="1" applyAlignment="1" applyProtection="1">
      <alignment horizontal="right"/>
      <protection/>
    </xf>
    <xf numFmtId="0" fontId="24" fillId="0" borderId="2" xfId="0" applyFont="1" applyFill="1" applyBorder="1" applyAlignment="1" applyProtection="1">
      <alignment/>
      <protection/>
    </xf>
    <xf numFmtId="0" fontId="25" fillId="0" borderId="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9" fillId="0" borderId="2" xfId="0" applyFont="1" applyFill="1" applyBorder="1" applyAlignment="1" applyProtection="1">
      <alignment wrapText="1"/>
      <protection/>
    </xf>
    <xf numFmtId="0" fontId="8" fillId="0" borderId="7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 quotePrefix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 quotePrefix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 quotePrefix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/>
      <protection/>
    </xf>
    <xf numFmtId="0" fontId="27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38" fontId="4" fillId="0" borderId="7" xfId="16" applyFont="1" applyFill="1" applyBorder="1" applyAlignment="1" applyProtection="1">
      <alignment horizontal="centerContinuous"/>
      <protection/>
    </xf>
    <xf numFmtId="38" fontId="4" fillId="0" borderId="8" xfId="16" applyFont="1" applyFill="1" applyBorder="1" applyAlignment="1" applyProtection="1">
      <alignment horizontal="centerContinuous"/>
      <protection/>
    </xf>
    <xf numFmtId="0" fontId="4" fillId="0" borderId="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right"/>
      <protection/>
    </xf>
    <xf numFmtId="38" fontId="4" fillId="0" borderId="1" xfId="16" applyFont="1" applyFill="1" applyBorder="1" applyAlignment="1" applyProtection="1">
      <alignment horizontal="centerContinuous"/>
      <protection/>
    </xf>
    <xf numFmtId="38" fontId="4" fillId="0" borderId="6" xfId="16" applyFont="1" applyFill="1" applyBorder="1" applyAlignment="1" applyProtection="1">
      <alignment horizontal="centerContinuous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38" fontId="4" fillId="0" borderId="1" xfId="16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Continuous" vertical="center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27" fillId="0" borderId="2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" fontId="4" fillId="0" borderId="7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 horizontal="centerContinuous"/>
      <protection/>
    </xf>
    <xf numFmtId="0" fontId="29" fillId="0" borderId="7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30" fillId="0" borderId="1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0" fillId="0" borderId="6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/>
      <protection/>
    </xf>
    <xf numFmtId="3" fontId="32" fillId="2" borderId="7" xfId="0" applyNumberFormat="1" applyFont="1" applyFill="1" applyBorder="1" applyAlignment="1" applyProtection="1">
      <alignment horizontal="center"/>
      <protection locked="0"/>
    </xf>
    <xf numFmtId="3" fontId="32" fillId="2" borderId="7" xfId="0" applyNumberFormat="1" applyFont="1" applyFill="1" applyBorder="1" applyAlignment="1" applyProtection="1">
      <alignment horizontal="centerContinuous"/>
      <protection locked="0"/>
    </xf>
    <xf numFmtId="3" fontId="32" fillId="2" borderId="7" xfId="0" applyNumberFormat="1" applyFont="1" applyFill="1" applyBorder="1" applyAlignment="1" applyProtection="1" quotePrefix="1">
      <alignment horizontal="centerContinuous"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3" fontId="32" fillId="2" borderId="1" xfId="0" applyNumberFormat="1" applyFont="1" applyFill="1" applyBorder="1" applyAlignment="1" applyProtection="1">
      <alignment horizontal="center"/>
      <protection locked="0"/>
    </xf>
    <xf numFmtId="3" fontId="32" fillId="2" borderId="1" xfId="0" applyNumberFormat="1" applyFont="1" applyFill="1" applyBorder="1" applyAlignment="1" applyProtection="1">
      <alignment horizontal="centerContinuous"/>
      <protection locked="0"/>
    </xf>
    <xf numFmtId="3" fontId="32" fillId="0" borderId="0" xfId="0" applyNumberFormat="1" applyFont="1" applyFill="1" applyAlignment="1" applyProtection="1">
      <alignment horizontal="centerContinuous"/>
      <protection/>
    </xf>
    <xf numFmtId="3" fontId="32" fillId="0" borderId="17" xfId="0" applyNumberFormat="1" applyFont="1" applyFill="1" applyBorder="1" applyAlignment="1" applyProtection="1">
      <alignment horizontal="center"/>
      <protection/>
    </xf>
    <xf numFmtId="3" fontId="32" fillId="0" borderId="7" xfId="0" applyNumberFormat="1" applyFont="1" applyFill="1" applyBorder="1" applyAlignment="1" applyProtection="1">
      <alignment horizontal="center"/>
      <protection/>
    </xf>
    <xf numFmtId="3" fontId="32" fillId="0" borderId="7" xfId="0" applyNumberFormat="1" applyFont="1" applyFill="1" applyBorder="1" applyAlignment="1" applyProtection="1">
      <alignment horizontal="centerContinuous"/>
      <protection/>
    </xf>
    <xf numFmtId="3" fontId="32" fillId="0" borderId="2" xfId="0" applyNumberFormat="1" applyFont="1" applyFill="1" applyBorder="1" applyAlignment="1" applyProtection="1">
      <alignment horizontal="centerContinuous"/>
      <protection/>
    </xf>
    <xf numFmtId="3" fontId="32" fillId="0" borderId="16" xfId="0" applyNumberFormat="1" applyFont="1" applyFill="1" applyBorder="1" applyAlignment="1" applyProtection="1">
      <alignment horizontal="center"/>
      <protection/>
    </xf>
    <xf numFmtId="3" fontId="32" fillId="2" borderId="1" xfId="0" applyNumberFormat="1" applyFont="1" applyFill="1" applyBorder="1" applyAlignment="1" applyProtection="1" quotePrefix="1">
      <alignment horizontal="center"/>
      <protection locked="0"/>
    </xf>
    <xf numFmtId="3" fontId="32" fillId="2" borderId="1" xfId="0" applyNumberFormat="1" applyFont="1" applyFill="1" applyBorder="1" applyAlignment="1" applyProtection="1" quotePrefix="1">
      <alignment horizontal="centerContinuous"/>
      <protection locked="0"/>
    </xf>
    <xf numFmtId="3" fontId="32" fillId="0" borderId="1" xfId="0" applyNumberFormat="1" applyFont="1" applyFill="1" applyBorder="1" applyAlignment="1" applyProtection="1">
      <alignment horizontal="center"/>
      <protection/>
    </xf>
    <xf numFmtId="3" fontId="32" fillId="0" borderId="1" xfId="0" applyNumberFormat="1" applyFont="1" applyFill="1" applyBorder="1" applyAlignment="1" applyProtection="1">
      <alignment horizontal="centerContinuous"/>
      <protection/>
    </xf>
    <xf numFmtId="3" fontId="32" fillId="2" borderId="7" xfId="16" applyNumberFormat="1" applyFont="1" applyFill="1" applyBorder="1" applyAlignment="1" applyProtection="1">
      <alignment horizontal="center"/>
      <protection locked="0"/>
    </xf>
    <xf numFmtId="3" fontId="32" fillId="2" borderId="7" xfId="16" applyNumberFormat="1" applyFont="1" applyFill="1" applyBorder="1" applyAlignment="1" applyProtection="1" quotePrefix="1">
      <alignment horizontal="centerContinuous"/>
      <protection locked="0"/>
    </xf>
    <xf numFmtId="3" fontId="32" fillId="0" borderId="2" xfId="16" applyNumberFormat="1" applyFont="1" applyFill="1" applyBorder="1" applyAlignment="1" applyProtection="1">
      <alignment horizontal="centerContinuous"/>
      <protection/>
    </xf>
    <xf numFmtId="3" fontId="32" fillId="2" borderId="7" xfId="0" applyNumberFormat="1" applyFont="1" applyFill="1" applyBorder="1" applyAlignment="1" applyProtection="1" quotePrefix="1">
      <alignment horizontal="center"/>
      <protection locked="0"/>
    </xf>
    <xf numFmtId="3" fontId="32" fillId="3" borderId="7" xfId="0" applyNumberFormat="1" applyFont="1" applyFill="1" applyBorder="1" applyAlignment="1" applyProtection="1" quotePrefix="1">
      <alignment horizontal="center"/>
      <protection/>
    </xf>
    <xf numFmtId="0" fontId="30" fillId="0" borderId="1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/>
    </xf>
    <xf numFmtId="0" fontId="30" fillId="0" borderId="0" xfId="0" applyFont="1" applyFill="1" applyBorder="1" applyAlignment="1" applyProtection="1">
      <alignment horizontal="centerContinuous"/>
      <protection/>
    </xf>
    <xf numFmtId="0" fontId="30" fillId="0" borderId="6" xfId="0" applyFont="1" applyFill="1" applyBorder="1" applyAlignment="1" applyProtection="1">
      <alignment horizontal="centerContinuous"/>
      <protection/>
    </xf>
    <xf numFmtId="0" fontId="30" fillId="0" borderId="1" xfId="0" applyFont="1" applyFill="1" applyBorder="1" applyAlignment="1" applyProtection="1">
      <alignment horizontal="centerContinuous"/>
      <protection/>
    </xf>
    <xf numFmtId="0" fontId="30" fillId="0" borderId="6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3" fontId="32" fillId="0" borderId="8" xfId="0" applyNumberFormat="1" applyFont="1" applyFill="1" applyBorder="1" applyAlignment="1" applyProtection="1">
      <alignment horizontal="centerContinuous"/>
      <protection/>
    </xf>
    <xf numFmtId="3" fontId="32" fillId="0" borderId="13" xfId="0" applyNumberFormat="1" applyFont="1" applyFill="1" applyBorder="1" applyAlignment="1" applyProtection="1">
      <alignment horizontal="centerContinuous"/>
      <protection/>
    </xf>
    <xf numFmtId="3" fontId="32" fillId="0" borderId="15" xfId="0" applyNumberFormat="1" applyFont="1" applyFill="1" applyBorder="1" applyAlignment="1" applyProtection="1">
      <alignment horizontal="centerContinuous"/>
      <protection/>
    </xf>
    <xf numFmtId="3" fontId="32" fillId="0" borderId="6" xfId="0" applyNumberFormat="1" applyFont="1" applyFill="1" applyBorder="1" applyAlignment="1" applyProtection="1">
      <alignment horizontal="centerContinuous"/>
      <protection/>
    </xf>
    <xf numFmtId="3" fontId="32" fillId="2" borderId="3" xfId="0" applyNumberFormat="1" applyFont="1" applyFill="1" applyBorder="1" applyAlignment="1" applyProtection="1">
      <alignment horizontal="centerContinuous"/>
      <protection locked="0"/>
    </xf>
    <xf numFmtId="3" fontId="32" fillId="0" borderId="5" xfId="0" applyNumberFormat="1" applyFont="1" applyFill="1" applyBorder="1" applyAlignment="1" applyProtection="1">
      <alignment horizontal="centerContinuous"/>
      <protection/>
    </xf>
    <xf numFmtId="3" fontId="32" fillId="0" borderId="3" xfId="0" applyNumberFormat="1" applyFont="1" applyFill="1" applyBorder="1" applyAlignment="1" applyProtection="1">
      <alignment horizontal="centerContinuous"/>
      <protection/>
    </xf>
    <xf numFmtId="0" fontId="32" fillId="2" borderId="2" xfId="0" applyFont="1" applyFill="1" applyBorder="1" applyAlignment="1" applyProtection="1">
      <alignment horizontal="center"/>
      <protection locked="0"/>
    </xf>
    <xf numFmtId="3" fontId="32" fillId="0" borderId="2" xfId="0" applyNumberFormat="1" applyFont="1" applyFill="1" applyBorder="1" applyAlignment="1" applyProtection="1">
      <alignment/>
      <protection/>
    </xf>
    <xf numFmtId="38" fontId="32" fillId="0" borderId="2" xfId="16" applyFont="1" applyFill="1" applyBorder="1" applyAlignment="1" applyProtection="1">
      <alignment horizontal="centerContinuous"/>
      <protection/>
    </xf>
    <xf numFmtId="38" fontId="32" fillId="0" borderId="2" xfId="16" applyFont="1" applyFill="1" applyBorder="1" applyAlignment="1" applyProtection="1">
      <alignment/>
      <protection/>
    </xf>
    <xf numFmtId="38" fontId="32" fillId="0" borderId="7" xfId="16" applyFont="1" applyFill="1" applyBorder="1" applyAlignment="1" applyProtection="1">
      <alignment horizontal="centerContinuous"/>
      <protection/>
    </xf>
    <xf numFmtId="38" fontId="32" fillId="0" borderId="8" xfId="16" applyFont="1" applyFill="1" applyBorder="1" applyAlignment="1" applyProtection="1">
      <alignment horizontal="centerContinuous"/>
      <protection/>
    </xf>
    <xf numFmtId="0" fontId="32" fillId="0" borderId="1" xfId="0" applyFont="1" applyFill="1" applyBorder="1" applyAlignment="1" applyProtection="1">
      <alignment horizontal="centerContinuous"/>
      <protection/>
    </xf>
    <xf numFmtId="0" fontId="32" fillId="0" borderId="0" xfId="0" applyFont="1" applyFill="1" applyBorder="1" applyAlignment="1" applyProtection="1">
      <alignment horizontal="centerContinuous"/>
      <protection/>
    </xf>
    <xf numFmtId="0" fontId="32" fillId="0" borderId="0" xfId="0" applyFont="1" applyFill="1" applyAlignment="1" applyProtection="1">
      <alignment horizontal="centerContinuous"/>
      <protection/>
    </xf>
    <xf numFmtId="38" fontId="32" fillId="0" borderId="1" xfId="16" applyFont="1" applyFill="1" applyBorder="1" applyAlignment="1" applyProtection="1">
      <alignment horizontal="centerContinuous"/>
      <protection/>
    </xf>
    <xf numFmtId="38" fontId="32" fillId="0" borderId="6" xfId="16" applyFont="1" applyFill="1" applyBorder="1" applyAlignment="1" applyProtection="1">
      <alignment horizontal="centerContinuous"/>
      <protection/>
    </xf>
    <xf numFmtId="0" fontId="32" fillId="0" borderId="6" xfId="0" applyFont="1" applyFill="1" applyBorder="1" applyAlignment="1" applyProtection="1">
      <alignment horizontal="centerContinuous"/>
      <protection/>
    </xf>
    <xf numFmtId="3" fontId="32" fillId="0" borderId="0" xfId="0" applyNumberFormat="1" applyFont="1" applyFill="1" applyBorder="1" applyAlignment="1" applyProtection="1">
      <alignment horizontal="centerContinuous"/>
      <protection/>
    </xf>
    <xf numFmtId="3" fontId="32" fillId="0" borderId="0" xfId="0" applyNumberFormat="1" applyFont="1" applyFill="1" applyBorder="1" applyAlignment="1" applyProtection="1">
      <alignment/>
      <protection/>
    </xf>
    <xf numFmtId="38" fontId="32" fillId="0" borderId="0" xfId="16" applyFont="1" applyFill="1" applyBorder="1" applyAlignment="1" applyProtection="1">
      <alignment horizontal="centerContinuous"/>
      <protection/>
    </xf>
    <xf numFmtId="38" fontId="32" fillId="0" borderId="0" xfId="16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 horizontal="centerContinuous"/>
      <protection/>
    </xf>
    <xf numFmtId="0" fontId="32" fillId="0" borderId="2" xfId="0" applyFont="1" applyFill="1" applyBorder="1" applyAlignment="1" applyProtection="1">
      <alignment horizontal="centerContinuous"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2" xfId="0" applyFont="1" applyFill="1" applyBorder="1" applyAlignment="1" applyProtection="1">
      <alignment/>
      <protection/>
    </xf>
    <xf numFmtId="0" fontId="32" fillId="0" borderId="2" xfId="0" applyFont="1" applyFill="1" applyBorder="1" applyAlignment="1" applyProtection="1">
      <alignment horizontal="center"/>
      <protection/>
    </xf>
    <xf numFmtId="38" fontId="32" fillId="0" borderId="8" xfId="16" applyFont="1" applyFill="1" applyBorder="1" applyAlignment="1" applyProtection="1">
      <alignment/>
      <protection/>
    </xf>
    <xf numFmtId="0" fontId="32" fillId="0" borderId="8" xfId="0" applyFont="1" applyFill="1" applyBorder="1" applyAlignment="1" applyProtection="1">
      <alignment horizontal="centerContinuous"/>
      <protection/>
    </xf>
    <xf numFmtId="38" fontId="32" fillId="2" borderId="7" xfId="16" applyFont="1" applyFill="1" applyBorder="1" applyAlignment="1" applyProtection="1">
      <alignment horizontal="centerContinuous"/>
      <protection locked="0"/>
    </xf>
    <xf numFmtId="0" fontId="12" fillId="0" borderId="15" xfId="0" applyFont="1" applyFill="1" applyBorder="1" applyAlignment="1" applyProtection="1">
      <alignment vertical="top"/>
      <protection/>
    </xf>
    <xf numFmtId="0" fontId="31" fillId="0" borderId="6" xfId="0" applyFont="1" applyFill="1" applyBorder="1" applyAlignment="1" applyProtection="1">
      <alignment horizontal="centerContinuous"/>
      <protection/>
    </xf>
    <xf numFmtId="0" fontId="30" fillId="0" borderId="17" xfId="0" applyFont="1" applyFill="1" applyBorder="1" applyAlignment="1" applyProtection="1">
      <alignment horizontal="center"/>
      <protection/>
    </xf>
    <xf numFmtId="38" fontId="32" fillId="2" borderId="2" xfId="16" applyFont="1" applyFill="1" applyBorder="1" applyAlignment="1" applyProtection="1">
      <alignment horizontal="centerContinuous" vertical="center"/>
      <protection locked="0"/>
    </xf>
    <xf numFmtId="38" fontId="32" fillId="0" borderId="2" xfId="16" applyFont="1" applyFill="1" applyBorder="1" applyAlignment="1" applyProtection="1">
      <alignment horizontal="centerContinuous" vertical="center"/>
      <protection/>
    </xf>
    <xf numFmtId="38" fontId="32" fillId="0" borderId="16" xfId="16" applyFont="1" applyFill="1" applyBorder="1" applyAlignment="1" applyProtection="1">
      <alignment horizontal="center" vertical="center"/>
      <protection/>
    </xf>
    <xf numFmtId="38" fontId="32" fillId="2" borderId="2" xfId="16" applyFont="1" applyFill="1" applyBorder="1" applyAlignment="1" applyProtection="1" quotePrefix="1">
      <alignment horizontal="centerContinuous" vertical="center"/>
      <protection locked="0"/>
    </xf>
    <xf numFmtId="38" fontId="32" fillId="2" borderId="0" xfId="16" applyFont="1" applyFill="1" applyBorder="1" applyAlignment="1" applyProtection="1" quotePrefix="1">
      <alignment horizontal="centerContinuous"/>
      <protection locked="0"/>
    </xf>
    <xf numFmtId="38" fontId="32" fillId="0" borderId="17" xfId="16" applyFont="1" applyFill="1" applyBorder="1" applyAlignment="1" applyProtection="1">
      <alignment horizontal="center" vertical="center"/>
      <protection/>
    </xf>
    <xf numFmtId="38" fontId="32" fillId="0" borderId="16" xfId="16" applyFont="1" applyFill="1" applyBorder="1" applyAlignment="1" applyProtection="1">
      <alignment horizontal="center"/>
      <protection/>
    </xf>
    <xf numFmtId="0" fontId="32" fillId="0" borderId="17" xfId="0" applyFont="1" applyFill="1" applyBorder="1" applyAlignment="1" applyProtection="1">
      <alignment horizontal="center"/>
      <protection/>
    </xf>
    <xf numFmtId="38" fontId="32" fillId="2" borderId="16" xfId="16" applyFont="1" applyFill="1" applyBorder="1" applyAlignment="1" applyProtection="1">
      <alignment horizontal="center" vertical="center"/>
      <protection locked="0"/>
    </xf>
    <xf numFmtId="38" fontId="32" fillId="2" borderId="17" xfId="16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/>
      <protection/>
    </xf>
    <xf numFmtId="38" fontId="32" fillId="2" borderId="16" xfId="16" applyFont="1" applyFill="1" applyBorder="1" applyAlignment="1" applyProtection="1" quotePrefix="1">
      <alignment horizontal="center" vertical="center"/>
      <protection locked="0"/>
    </xf>
    <xf numFmtId="38" fontId="32" fillId="2" borderId="17" xfId="16" applyFont="1" applyFill="1" applyBorder="1" applyAlignment="1" applyProtection="1" quotePrefix="1">
      <alignment horizontal="center"/>
      <protection locked="0"/>
    </xf>
    <xf numFmtId="0" fontId="12" fillId="0" borderId="19" xfId="0" applyFont="1" applyFill="1" applyBorder="1" applyAlignment="1" applyProtection="1">
      <alignment vertical="top"/>
      <protection/>
    </xf>
    <xf numFmtId="0" fontId="12" fillId="0" borderId="16" xfId="0" applyFont="1" applyFill="1" applyBorder="1" applyAlignment="1" applyProtection="1">
      <alignment vertical="top"/>
      <protection/>
    </xf>
    <xf numFmtId="0" fontId="30" fillId="0" borderId="0" xfId="0" applyFont="1" applyFill="1" applyBorder="1" applyAlignment="1" applyProtection="1">
      <alignment horizontal="center"/>
      <protection/>
    </xf>
    <xf numFmtId="38" fontId="32" fillId="0" borderId="2" xfId="0" applyNumberFormat="1" applyFont="1" applyFill="1" applyBorder="1" applyAlignment="1" applyProtection="1">
      <alignment horizontal="centerContinuous" vertical="top"/>
      <protection/>
    </xf>
    <xf numFmtId="38" fontId="32" fillId="0" borderId="2" xfId="0" applyNumberFormat="1" applyFont="1" applyFill="1" applyBorder="1" applyAlignment="1" applyProtection="1">
      <alignment horizontal="centerContinuous"/>
      <protection/>
    </xf>
    <xf numFmtId="38" fontId="32" fillId="2" borderId="2" xfId="16" applyFont="1" applyFill="1" applyBorder="1" applyAlignment="1" applyProtection="1">
      <alignment horizontal="centerContinuous"/>
      <protection locked="0"/>
    </xf>
    <xf numFmtId="0" fontId="16" fillId="0" borderId="2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2" xfId="0" applyFont="1" applyFill="1" applyBorder="1" applyAlignment="1" applyProtection="1">
      <alignment/>
      <protection/>
    </xf>
    <xf numFmtId="3" fontId="32" fillId="0" borderId="2" xfId="0" applyNumberFormat="1" applyFont="1" applyFill="1" applyBorder="1" applyAlignment="1" applyProtection="1">
      <alignment horizontal="center"/>
      <protection/>
    </xf>
    <xf numFmtId="38" fontId="32" fillId="0" borderId="2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167" fontId="32" fillId="0" borderId="2" xfId="0" applyNumberFormat="1" applyFont="1" applyFill="1" applyBorder="1" applyAlignment="1" applyProtection="1">
      <alignment horizontal="center"/>
      <protection/>
    </xf>
    <xf numFmtId="167" fontId="32" fillId="0" borderId="2" xfId="0" applyNumberFormat="1" applyFont="1" applyFill="1" applyBorder="1" applyAlignment="1" applyProtection="1">
      <alignment horizontal="centerContinuous"/>
      <protection/>
    </xf>
    <xf numFmtId="38" fontId="32" fillId="2" borderId="2" xfId="16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Continuous" vertical="center"/>
      <protection/>
    </xf>
    <xf numFmtId="3" fontId="32" fillId="2" borderId="2" xfId="0" applyNumberFormat="1" applyFont="1" applyFill="1" applyBorder="1" applyAlignment="1" applyProtection="1" quotePrefix="1">
      <alignment horizontal="center"/>
      <protection locked="0"/>
    </xf>
    <xf numFmtId="3" fontId="32" fillId="2" borderId="2" xfId="0" applyNumberFormat="1" applyFont="1" applyFill="1" applyBorder="1" applyAlignment="1" applyProtection="1">
      <alignment horizontal="center"/>
      <protection locked="0"/>
    </xf>
    <xf numFmtId="3" fontId="32" fillId="2" borderId="2" xfId="0" applyNumberFormat="1" applyFont="1" applyFill="1" applyBorder="1" applyAlignment="1" applyProtection="1">
      <alignment horizontal="centerContinuous"/>
      <protection locked="0"/>
    </xf>
    <xf numFmtId="5" fontId="4" fillId="0" borderId="14" xfId="0" applyNumberFormat="1" applyFont="1" applyFill="1" applyBorder="1" applyAlignment="1" applyProtection="1" quotePrefix="1">
      <alignment horizontal="centerContinuous"/>
      <protection/>
    </xf>
    <xf numFmtId="5" fontId="4" fillId="0" borderId="0" xfId="0" applyNumberFormat="1" applyFont="1" applyFill="1" applyBorder="1" applyAlignment="1" applyProtection="1">
      <alignment horizontal="center"/>
      <protection/>
    </xf>
    <xf numFmtId="3" fontId="32" fillId="0" borderId="2" xfId="0" applyNumberFormat="1" applyFont="1" applyFill="1" applyBorder="1" applyAlignment="1">
      <alignment horizontal="center"/>
    </xf>
    <xf numFmtId="167" fontId="32" fillId="0" borderId="2" xfId="0" applyNumberFormat="1" applyFont="1" applyFill="1" applyBorder="1" applyAlignment="1">
      <alignment horizontal="center"/>
    </xf>
    <xf numFmtId="3" fontId="32" fillId="0" borderId="2" xfId="0" applyNumberFormat="1" applyFont="1" applyFill="1" applyBorder="1" applyAlignment="1" applyProtection="1" quotePrefix="1">
      <alignment horizontal="center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30" fillId="0" borderId="1" xfId="0" applyFont="1" applyFill="1" applyBorder="1" applyAlignment="1" applyProtection="1">
      <alignment horizontal="left"/>
      <protection/>
    </xf>
    <xf numFmtId="0" fontId="30" fillId="0" borderId="1" xfId="0" applyFont="1" applyFill="1" applyBorder="1" applyAlignment="1" applyProtection="1">
      <alignment horizontal="center"/>
      <protection/>
    </xf>
    <xf numFmtId="167" fontId="32" fillId="0" borderId="2" xfId="0" applyNumberFormat="1" applyFont="1" applyFill="1" applyBorder="1" applyAlignment="1">
      <alignment horizontal="centerContinuous"/>
    </xf>
    <xf numFmtId="3" fontId="32" fillId="0" borderId="2" xfId="0" applyNumberFormat="1" applyFont="1" applyFill="1" applyBorder="1" applyAlignment="1">
      <alignment horizontal="centerContinuous"/>
    </xf>
    <xf numFmtId="3" fontId="16" fillId="0" borderId="2" xfId="0" applyNumberFormat="1" applyFont="1" applyFill="1" applyBorder="1" applyAlignment="1" applyProtection="1">
      <alignment horizontal="centerContinuous"/>
      <protection/>
    </xf>
    <xf numFmtId="0" fontId="32" fillId="2" borderId="2" xfId="0" applyFont="1" applyFill="1" applyBorder="1" applyAlignment="1" applyProtection="1">
      <alignment horizontal="centerContinuous"/>
      <protection locked="0"/>
    </xf>
    <xf numFmtId="0" fontId="32" fillId="0" borderId="2" xfId="0" applyFont="1" applyFill="1" applyBorder="1" applyAlignment="1" applyProtection="1">
      <alignment/>
      <protection/>
    </xf>
    <xf numFmtId="0" fontId="33" fillId="0" borderId="2" xfId="0" applyFont="1" applyFill="1" applyBorder="1" applyAlignment="1" applyProtection="1">
      <alignment/>
      <protection/>
    </xf>
    <xf numFmtId="0" fontId="33" fillId="0" borderId="2" xfId="0" applyFont="1" applyFill="1" applyBorder="1" applyAlignment="1" applyProtection="1">
      <alignment horizontal="centerContinuous"/>
      <protection/>
    </xf>
    <xf numFmtId="0" fontId="33" fillId="0" borderId="2" xfId="0" applyFont="1" applyFill="1" applyBorder="1" applyAlignment="1" applyProtection="1">
      <alignment horizontal="left"/>
      <protection/>
    </xf>
    <xf numFmtId="0" fontId="33" fillId="0" borderId="2" xfId="0" applyFont="1" applyFill="1" applyBorder="1" applyAlignment="1" applyProtection="1">
      <alignment/>
      <protection/>
    </xf>
    <xf numFmtId="0" fontId="33" fillId="0" borderId="4" xfId="0" applyFont="1" applyFill="1" applyBorder="1" applyAlignment="1" applyProtection="1">
      <alignment horizontal="left"/>
      <protection/>
    </xf>
    <xf numFmtId="0" fontId="30" fillId="0" borderId="2" xfId="0" applyFont="1" applyBorder="1" applyAlignment="1">
      <alignment/>
    </xf>
    <xf numFmtId="0" fontId="33" fillId="0" borderId="8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2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32" fillId="0" borderId="2" xfId="0" applyFont="1" applyFill="1" applyBorder="1" applyAlignment="1" applyProtection="1">
      <alignment horizontal="left"/>
      <protection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vertical="center"/>
      <protection/>
    </xf>
    <xf numFmtId="0" fontId="32" fillId="0" borderId="4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centerContinuous"/>
      <protection/>
    </xf>
    <xf numFmtId="3" fontId="16" fillId="0" borderId="6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/>
      <protection/>
    </xf>
    <xf numFmtId="38" fontId="32" fillId="0" borderId="1" xfId="0" applyNumberFormat="1" applyFont="1" applyFill="1" applyBorder="1" applyAlignment="1" applyProtection="1">
      <alignment horizontal="centerContinuous"/>
      <protection/>
    </xf>
    <xf numFmtId="38" fontId="16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 applyProtection="1">
      <alignment/>
      <protection/>
    </xf>
    <xf numFmtId="38" fontId="32" fillId="2" borderId="1" xfId="0" applyNumberFormat="1" applyFont="1" applyFill="1" applyBorder="1" applyAlignment="1" applyProtection="1">
      <alignment horizontal="centerContinuous"/>
      <protection locked="0"/>
    </xf>
    <xf numFmtId="0" fontId="32" fillId="0" borderId="1" xfId="0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/>
      <protection/>
    </xf>
    <xf numFmtId="167" fontId="32" fillId="0" borderId="1" xfId="0" applyNumberFormat="1" applyFont="1" applyFill="1" applyBorder="1" applyAlignment="1" applyProtection="1">
      <alignment horizontal="centerContinuous"/>
      <protection/>
    </xf>
    <xf numFmtId="167" fontId="16" fillId="0" borderId="0" xfId="0" applyNumberFormat="1" applyFont="1" applyFill="1" applyBorder="1" applyAlignment="1" applyProtection="1">
      <alignment horizontal="centerContinuous"/>
      <protection/>
    </xf>
    <xf numFmtId="167" fontId="16" fillId="0" borderId="0" xfId="0" applyNumberFormat="1" applyFont="1" applyFill="1" applyAlignment="1" applyProtection="1">
      <alignment/>
      <protection/>
    </xf>
    <xf numFmtId="167" fontId="16" fillId="0" borderId="0" xfId="0" applyNumberFormat="1" applyFont="1" applyFill="1" applyBorder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3" fontId="16" fillId="0" borderId="2" xfId="0" applyNumberFormat="1" applyFont="1" applyFill="1" applyBorder="1" applyAlignment="1" applyProtection="1">
      <alignment/>
      <protection/>
    </xf>
    <xf numFmtId="3" fontId="32" fillId="0" borderId="16" xfId="0" applyNumberFormat="1" applyFont="1" applyFill="1" applyBorder="1" applyAlignment="1" applyProtection="1">
      <alignment horizontal="center" vertical="center"/>
      <protection/>
    </xf>
    <xf numFmtId="167" fontId="32" fillId="0" borderId="17" xfId="0" applyNumberFormat="1" applyFont="1" applyFill="1" applyBorder="1" applyAlignment="1" applyProtection="1">
      <alignment horizontal="center"/>
      <protection/>
    </xf>
    <xf numFmtId="10" fontId="32" fillId="0" borderId="17" xfId="0" applyNumberFormat="1" applyFont="1" applyFill="1" applyBorder="1" applyAlignment="1" applyProtection="1">
      <alignment horizontal="center" vertical="center"/>
      <protection/>
    </xf>
    <xf numFmtId="199" fontId="32" fillId="2" borderId="17" xfId="0" applyNumberFormat="1" applyFont="1" applyFill="1" applyBorder="1" applyAlignment="1" applyProtection="1">
      <alignment horizontal="center" vertical="center"/>
      <protection locked="0"/>
    </xf>
    <xf numFmtId="10" fontId="32" fillId="0" borderId="17" xfId="0" applyNumberFormat="1" applyFont="1" applyFill="1" applyBorder="1" applyAlignment="1" applyProtection="1">
      <alignment horizontal="center"/>
      <protection/>
    </xf>
    <xf numFmtId="167" fontId="32" fillId="2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vertical="center"/>
      <protection/>
    </xf>
    <xf numFmtId="0" fontId="14" fillId="0" borderId="4" xfId="0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 horizontal="centerContinuous" vertical="top"/>
      <protection/>
    </xf>
    <xf numFmtId="0" fontId="11" fillId="0" borderId="2" xfId="0" applyFont="1" applyFill="1" applyBorder="1" applyAlignment="1" applyProtection="1" quotePrefix="1">
      <alignment horizontal="centerContinuous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 vertical="top"/>
      <protection/>
    </xf>
    <xf numFmtId="0" fontId="11" fillId="0" borderId="16" xfId="0" applyFont="1" applyFill="1" applyBorder="1" applyAlignment="1" applyProtection="1">
      <alignment horizontal="center"/>
      <protection/>
    </xf>
    <xf numFmtId="5" fontId="32" fillId="2" borderId="5" xfId="0" applyNumberFormat="1" applyFont="1" applyFill="1" applyBorder="1" applyAlignment="1" applyProtection="1">
      <alignment horizontal="left"/>
      <protection locked="0"/>
    </xf>
    <xf numFmtId="5" fontId="32" fillId="0" borderId="4" xfId="0" applyNumberFormat="1" applyFont="1" applyFill="1" applyBorder="1" applyAlignment="1" applyProtection="1">
      <alignment horizontal="centerContinuous"/>
      <protection/>
    </xf>
    <xf numFmtId="0" fontId="34" fillId="0" borderId="0" xfId="0" applyFont="1" applyFill="1" applyAlignment="1" applyProtection="1">
      <alignment/>
      <protection/>
    </xf>
    <xf numFmtId="0" fontId="30" fillId="0" borderId="0" xfId="0" applyFont="1" applyAlignment="1">
      <alignment/>
    </xf>
    <xf numFmtId="0" fontId="30" fillId="0" borderId="6" xfId="0" applyFont="1" applyFill="1" applyBorder="1" applyAlignment="1" applyProtection="1">
      <alignment/>
      <protection/>
    </xf>
    <xf numFmtId="38" fontId="32" fillId="0" borderId="2" xfId="16" applyFont="1" applyFill="1" applyBorder="1" applyAlignment="1" applyProtection="1">
      <alignment horizontal="center"/>
      <protection/>
    </xf>
    <xf numFmtId="49" fontId="32" fillId="2" borderId="2" xfId="0" applyNumberFormat="1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Continuous" vertical="center"/>
      <protection/>
    </xf>
    <xf numFmtId="0" fontId="8" fillId="0" borderId="5" xfId="0" applyFont="1" applyFill="1" applyBorder="1" applyAlignment="1" applyProtection="1">
      <alignment horizontal="centerContinuous" vertical="center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167" fontId="32" fillId="2" borderId="1" xfId="0" applyNumberFormat="1" applyFont="1" applyFill="1" applyBorder="1" applyAlignment="1" applyProtection="1">
      <alignment horizontal="centerContinuous"/>
      <protection locked="0"/>
    </xf>
    <xf numFmtId="171" fontId="32" fillId="0" borderId="1" xfId="0" applyNumberFormat="1" applyFont="1" applyFill="1" applyBorder="1" applyAlignment="1" applyProtection="1">
      <alignment horizontal="centerContinuous"/>
      <protection/>
    </xf>
    <xf numFmtId="3" fontId="32" fillId="2" borderId="17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/>
    </xf>
    <xf numFmtId="180" fontId="32" fillId="0" borderId="2" xfId="0" applyNumberFormat="1" applyFont="1" applyFill="1" applyBorder="1" applyAlignment="1" applyProtection="1">
      <alignment horizontal="center"/>
      <protection/>
    </xf>
    <xf numFmtId="2" fontId="32" fillId="0" borderId="2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/>
    </xf>
    <xf numFmtId="171" fontId="32" fillId="2" borderId="2" xfId="0" applyNumberFormat="1" applyFont="1" applyFill="1" applyBorder="1" applyAlignment="1" applyProtection="1">
      <alignment horizontal="center"/>
      <protection locked="0"/>
    </xf>
    <xf numFmtId="171" fontId="32" fillId="0" borderId="2" xfId="0" applyNumberFormat="1" applyFont="1" applyFill="1" applyBorder="1" applyAlignment="1" applyProtection="1">
      <alignment horizontal="center"/>
      <protection/>
    </xf>
    <xf numFmtId="173" fontId="32" fillId="0" borderId="2" xfId="0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right"/>
      <protection/>
    </xf>
    <xf numFmtId="0" fontId="32" fillId="2" borderId="7" xfId="0" applyFont="1" applyFill="1" applyBorder="1" applyAlignment="1" applyProtection="1">
      <alignment horizontal="center"/>
      <protection locked="0"/>
    </xf>
    <xf numFmtId="0" fontId="32" fillId="0" borderId="7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3" fontId="32" fillId="0" borderId="10" xfId="0" applyNumberFormat="1" applyFont="1" applyFill="1" applyBorder="1" applyAlignment="1" applyProtection="1">
      <alignment horizontal="center"/>
      <protection/>
    </xf>
    <xf numFmtId="1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2" fontId="32" fillId="2" borderId="10" xfId="0" applyNumberFormat="1" applyFont="1" applyFill="1" applyBorder="1" applyAlignment="1" applyProtection="1">
      <alignment horizontal="center"/>
      <protection locked="0"/>
    </xf>
    <xf numFmtId="0" fontId="32" fillId="0" borderId="10" xfId="0" applyNumberFormat="1" applyFont="1" applyFill="1" applyBorder="1" applyAlignment="1" applyProtection="1">
      <alignment horizontal="center"/>
      <protection/>
    </xf>
    <xf numFmtId="1" fontId="32" fillId="0" borderId="2" xfId="0" applyNumberFormat="1" applyFont="1" applyFill="1" applyBorder="1" applyAlignment="1" applyProtection="1">
      <alignment horizontal="center"/>
      <protection/>
    </xf>
    <xf numFmtId="2" fontId="32" fillId="2" borderId="2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centerContinuous" vertical="center"/>
      <protection/>
    </xf>
    <xf numFmtId="0" fontId="14" fillId="0" borderId="5" xfId="0" applyFont="1" applyFill="1" applyBorder="1" applyAlignment="1" applyProtection="1">
      <alignment horizontal="centerContinuous" vertic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32" fillId="2" borderId="2" xfId="0" applyNumberFormat="1" applyFont="1" applyFill="1" applyBorder="1" applyAlignment="1" applyProtection="1">
      <alignment horizontal="center"/>
      <protection locked="0"/>
    </xf>
    <xf numFmtId="49" fontId="32" fillId="2" borderId="0" xfId="0" applyNumberFormat="1" applyFont="1" applyFill="1" applyBorder="1" applyAlignment="1" applyProtection="1">
      <alignment horizontal="center" vertical="top"/>
      <protection locked="0"/>
    </xf>
    <xf numFmtId="49" fontId="32" fillId="2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/>
    </xf>
    <xf numFmtId="38" fontId="4" fillId="0" borderId="0" xfId="16" applyFont="1" applyFill="1" applyBorder="1" applyAlignment="1" applyProtection="1">
      <alignment horizontal="left"/>
      <protection/>
    </xf>
    <xf numFmtId="38" fontId="4" fillId="0" borderId="4" xfId="16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6" fillId="0" borderId="2" xfId="22" applyFont="1" applyBorder="1" applyProtection="1">
      <alignment/>
      <protection/>
    </xf>
    <xf numFmtId="0" fontId="6" fillId="0" borderId="0" xfId="22" applyFont="1" applyProtection="1">
      <alignment/>
      <protection/>
    </xf>
    <xf numFmtId="0" fontId="6" fillId="0" borderId="0" xfId="22" applyFont="1" applyBorder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 quotePrefix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horizontal="centerContinuous"/>
      <protection/>
    </xf>
    <xf numFmtId="0" fontId="32" fillId="0" borderId="14" xfId="0" applyFont="1" applyFill="1" applyBorder="1" applyAlignment="1" applyProtection="1">
      <alignment horizontal="centerContinuous"/>
      <protection/>
    </xf>
    <xf numFmtId="0" fontId="28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 quotePrefix="1">
      <alignment/>
      <protection/>
    </xf>
    <xf numFmtId="0" fontId="32" fillId="3" borderId="0" xfId="0" applyFont="1" applyFill="1" applyBorder="1" applyAlignment="1" applyProtection="1">
      <alignment horizontal="center"/>
      <protection/>
    </xf>
    <xf numFmtId="3" fontId="32" fillId="0" borderId="18" xfId="0" applyNumberFormat="1" applyFont="1" applyFill="1" applyBorder="1" applyAlignment="1" applyProtection="1">
      <alignment horizontal="center"/>
      <protection/>
    </xf>
    <xf numFmtId="3" fontId="32" fillId="0" borderId="19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 quotePrefix="1">
      <alignment vertical="center"/>
      <protection/>
    </xf>
    <xf numFmtId="38" fontId="4" fillId="0" borderId="5" xfId="16" applyFont="1" applyFill="1" applyBorder="1" applyAlignment="1" applyProtection="1">
      <alignment horizontal="centerContinuous" vertical="center"/>
      <protection/>
    </xf>
    <xf numFmtId="38" fontId="32" fillId="0" borderId="16" xfId="16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 applyProtection="1">
      <alignment/>
      <protection/>
    </xf>
    <xf numFmtId="38" fontId="4" fillId="0" borderId="0" xfId="16" applyFont="1" applyFill="1" applyBorder="1" applyAlignment="1" applyProtection="1" quotePrefix="1">
      <alignment horizontal="centerContinuous" vertical="center"/>
      <protection/>
    </xf>
    <xf numFmtId="38" fontId="32" fillId="0" borderId="17" xfId="16" applyFont="1" applyFill="1" applyBorder="1" applyAlignment="1" applyProtection="1">
      <alignment horizontal="centerContinuous" vertical="center"/>
      <protection/>
    </xf>
    <xf numFmtId="38" fontId="32" fillId="2" borderId="17" xfId="16" applyFont="1" applyFill="1" applyBorder="1" applyAlignment="1" applyProtection="1" quotePrefix="1">
      <alignment horizontal="center" vertical="center"/>
      <protection locked="0"/>
    </xf>
    <xf numFmtId="38" fontId="32" fillId="2" borderId="0" xfId="16" applyFont="1" applyFill="1" applyBorder="1" applyAlignment="1" applyProtection="1" quotePrefix="1">
      <alignment horizontal="centerContinuous" vertical="center"/>
      <protection locked="0"/>
    </xf>
    <xf numFmtId="38" fontId="32" fillId="0" borderId="16" xfId="16" applyFont="1" applyFill="1" applyBorder="1" applyAlignment="1" applyProtection="1" quotePrefix="1">
      <alignment horizontal="center" vertical="center"/>
      <protection/>
    </xf>
    <xf numFmtId="38" fontId="32" fillId="0" borderId="2" xfId="16" applyFont="1" applyFill="1" applyBorder="1" applyAlignment="1" applyProtection="1" quotePrefix="1">
      <alignment horizontal="centerContinuous" vertical="center"/>
      <protection/>
    </xf>
    <xf numFmtId="38" fontId="4" fillId="0" borderId="2" xfId="16" applyFont="1" applyFill="1" applyBorder="1" applyAlignment="1" applyProtection="1" quotePrefix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5" fontId="8" fillId="0" borderId="13" xfId="24" applyFont="1" applyBorder="1" applyAlignment="1" applyProtection="1">
      <alignment horizontal="centerContinuous" vertical="center"/>
      <protection/>
    </xf>
    <xf numFmtId="0" fontId="8" fillId="0" borderId="14" xfId="23" applyFont="1" applyFill="1" applyBorder="1" applyAlignment="1">
      <alignment horizontal="centerContinuous"/>
      <protection/>
    </xf>
    <xf numFmtId="0" fontId="8" fillId="0" borderId="15" xfId="23" applyFont="1" applyFill="1" applyBorder="1" applyAlignment="1">
      <alignment horizontal="centerContinuous"/>
      <protection/>
    </xf>
    <xf numFmtId="0" fontId="4" fillId="0" borderId="0" xfId="23" applyFont="1" applyFill="1">
      <alignment/>
      <protection/>
    </xf>
    <xf numFmtId="0" fontId="12" fillId="0" borderId="13" xfId="23" applyFont="1" applyFill="1" applyBorder="1" applyAlignment="1">
      <alignment horizontal="left" vertical="top"/>
      <protection/>
    </xf>
    <xf numFmtId="0" fontId="12" fillId="0" borderId="14" xfId="23" applyFont="1" applyFill="1" applyBorder="1">
      <alignment/>
      <protection/>
    </xf>
    <xf numFmtId="0" fontId="12" fillId="0" borderId="19" xfId="23" applyFont="1" applyFill="1" applyBorder="1" applyAlignment="1">
      <alignment horizontal="left" vertical="top"/>
      <protection/>
    </xf>
    <xf numFmtId="0" fontId="32" fillId="0" borderId="1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32" fillId="0" borderId="17" xfId="23" applyFont="1" applyFill="1" applyBorder="1" applyAlignment="1">
      <alignment horizontal="center"/>
      <protection/>
    </xf>
    <xf numFmtId="0" fontId="4" fillId="0" borderId="7" xfId="23" applyFont="1" applyFill="1" applyBorder="1">
      <alignment/>
      <protection/>
    </xf>
    <xf numFmtId="0" fontId="4" fillId="0" borderId="2" xfId="23" applyFont="1" applyFill="1" applyBorder="1">
      <alignment/>
      <protection/>
    </xf>
    <xf numFmtId="0" fontId="4" fillId="0" borderId="16" xfId="23" applyFont="1" applyFill="1" applyBorder="1">
      <alignment/>
      <protection/>
    </xf>
    <xf numFmtId="5" fontId="16" fillId="0" borderId="7" xfId="24" applyFont="1" applyBorder="1" applyAlignment="1">
      <alignment horizontal="left"/>
      <protection/>
    </xf>
    <xf numFmtId="0" fontId="16" fillId="0" borderId="4" xfId="23" applyFont="1" applyFill="1" applyBorder="1">
      <alignment/>
      <protection/>
    </xf>
    <xf numFmtId="0" fontId="14" fillId="0" borderId="18" xfId="23" applyFont="1" applyFill="1" applyBorder="1" applyAlignment="1">
      <alignment horizontal="center" vertical="center"/>
      <protection/>
    </xf>
    <xf numFmtId="0" fontId="14" fillId="0" borderId="7" xfId="23" applyFont="1" applyFill="1" applyBorder="1" applyAlignment="1">
      <alignment horizontal="center" vertical="center"/>
      <protection/>
    </xf>
    <xf numFmtId="0" fontId="14" fillId="0" borderId="16" xfId="23" applyFont="1" applyFill="1" applyBorder="1" applyAlignment="1">
      <alignment horizontal="center" vertical="center"/>
      <protection/>
    </xf>
    <xf numFmtId="0" fontId="32" fillId="2" borderId="2" xfId="23" applyFont="1" applyFill="1" applyBorder="1" applyProtection="1">
      <alignment/>
      <protection locked="0"/>
    </xf>
    <xf numFmtId="0" fontId="4" fillId="0" borderId="3" xfId="23" applyFont="1" applyFill="1" applyBorder="1">
      <alignment/>
      <protection/>
    </xf>
    <xf numFmtId="0" fontId="4" fillId="0" borderId="13" xfId="23" applyFont="1" applyFill="1" applyBorder="1">
      <alignment/>
      <protection/>
    </xf>
    <xf numFmtId="0" fontId="32" fillId="2" borderId="0" xfId="23" applyFont="1" applyFill="1" applyBorder="1" applyProtection="1">
      <alignment/>
      <protection locked="0"/>
    </xf>
    <xf numFmtId="0" fontId="4" fillId="0" borderId="20" xfId="23" applyFont="1" applyFill="1" applyBorder="1">
      <alignment/>
      <protection/>
    </xf>
    <xf numFmtId="0" fontId="4" fillId="0" borderId="21" xfId="23" applyFont="1" applyFill="1" applyBorder="1">
      <alignment/>
      <protection/>
    </xf>
    <xf numFmtId="0" fontId="29" fillId="0" borderId="20" xfId="23" applyFont="1" applyFill="1" applyBorder="1" applyAlignment="1">
      <alignment horizontal="centerContinuous" vertical="center"/>
      <protection/>
    </xf>
    <xf numFmtId="0" fontId="4" fillId="0" borderId="21" xfId="23" applyFont="1" applyBorder="1" applyAlignment="1">
      <alignment horizontal="centerContinuous"/>
      <protection/>
    </xf>
    <xf numFmtId="0" fontId="18" fillId="0" borderId="21" xfId="23" applyFont="1" applyFill="1" applyBorder="1" applyAlignment="1">
      <alignment horizontal="centerContinuous"/>
      <protection/>
    </xf>
    <xf numFmtId="0" fontId="18" fillId="0" borderId="22" xfId="23" applyFont="1" applyFill="1" applyBorder="1" applyAlignment="1">
      <alignment horizontal="centerContinuous"/>
      <protection/>
    </xf>
    <xf numFmtId="5" fontId="4" fillId="0" borderId="7" xfId="24" applyFont="1" applyBorder="1" applyProtection="1">
      <alignment/>
      <protection/>
    </xf>
    <xf numFmtId="0" fontId="4" fillId="0" borderId="4" xfId="23" applyFont="1" applyFill="1" applyBorder="1">
      <alignment/>
      <protection/>
    </xf>
    <xf numFmtId="6" fontId="4" fillId="0" borderId="2" xfId="19" applyFont="1" applyFill="1" applyBorder="1" applyAlignment="1" applyProtection="1">
      <alignment horizontal="centerContinuous"/>
      <protection/>
    </xf>
    <xf numFmtId="0" fontId="4" fillId="0" borderId="2" xfId="23" applyFont="1" applyFill="1" applyBorder="1" applyAlignment="1" applyProtection="1">
      <alignment horizontal="centerContinuous"/>
      <protection/>
    </xf>
    <xf numFmtId="0" fontId="8" fillId="0" borderId="16" xfId="23" applyFont="1" applyFill="1" applyBorder="1" applyAlignment="1">
      <alignment horizontal="centerContinuous" vertical="center"/>
      <protection/>
    </xf>
    <xf numFmtId="0" fontId="4" fillId="0" borderId="4" xfId="23" applyFont="1" applyFill="1" applyBorder="1" applyAlignment="1" applyProtection="1">
      <alignment horizontal="centerContinuous"/>
      <protection/>
    </xf>
    <xf numFmtId="6" fontId="4" fillId="0" borderId="0" xfId="19" applyFont="1" applyFill="1" applyBorder="1" applyAlignment="1" applyProtection="1">
      <alignment horizontal="centerContinuous"/>
      <protection/>
    </xf>
    <xf numFmtId="0" fontId="4" fillId="0" borderId="14" xfId="23" applyFont="1" applyFill="1" applyBorder="1" applyAlignment="1" applyProtection="1">
      <alignment horizontal="centerContinuous"/>
      <protection/>
    </xf>
    <xf numFmtId="6" fontId="4" fillId="0" borderId="21" xfId="19" applyFont="1" applyFill="1" applyBorder="1" applyAlignment="1" applyProtection="1">
      <alignment horizontal="centerContinuous"/>
      <protection/>
    </xf>
    <xf numFmtId="0" fontId="4" fillId="0" borderId="21" xfId="23" applyFont="1" applyFill="1" applyBorder="1" applyAlignment="1" applyProtection="1">
      <alignment horizontal="centerContinuous"/>
      <protection/>
    </xf>
    <xf numFmtId="0" fontId="4" fillId="0" borderId="0" xfId="23" applyFont="1" applyFill="1" applyAlignment="1" applyProtection="1">
      <alignment horizontal="center"/>
      <protection/>
    </xf>
    <xf numFmtId="5" fontId="17" fillId="0" borderId="0" xfId="24" applyFont="1" applyProtection="1">
      <alignment/>
      <protection/>
    </xf>
    <xf numFmtId="0" fontId="4" fillId="0" borderId="0" xfId="23" applyFont="1" applyFill="1" applyAlignment="1">
      <alignment horizontal="right"/>
      <protection/>
    </xf>
    <xf numFmtId="3" fontId="32" fillId="0" borderId="1" xfId="0" applyNumberFormat="1" applyFont="1" applyFill="1" applyBorder="1" applyAlignment="1" applyProtection="1" quotePrefix="1">
      <alignment horizontal="center"/>
      <protection/>
    </xf>
    <xf numFmtId="3" fontId="32" fillId="0" borderId="1" xfId="0" applyNumberFormat="1" applyFont="1" applyFill="1" applyBorder="1" applyAlignment="1" applyProtection="1" quotePrefix="1">
      <alignment horizontal="centerContinuous"/>
      <protection/>
    </xf>
    <xf numFmtId="0" fontId="4" fillId="3" borderId="14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centerContinuous" vertical="top"/>
      <protection/>
    </xf>
    <xf numFmtId="0" fontId="4" fillId="0" borderId="14" xfId="0" applyFont="1" applyFill="1" applyBorder="1" applyAlignment="1" applyProtection="1">
      <alignment vertical="center"/>
      <protection/>
    </xf>
    <xf numFmtId="38" fontId="32" fillId="0" borderId="19" xfId="0" applyNumberFormat="1" applyFont="1" applyFill="1" applyBorder="1" applyAlignment="1" applyProtection="1">
      <alignment horizontal="center"/>
      <protection/>
    </xf>
    <xf numFmtId="38" fontId="32" fillId="2" borderId="16" xfId="0" applyNumberFormat="1" applyFont="1" applyFill="1" applyBorder="1" applyAlignment="1" applyProtection="1">
      <alignment horizontal="center"/>
      <protection locked="0"/>
    </xf>
    <xf numFmtId="38" fontId="32" fillId="0" borderId="16" xfId="1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32" fillId="2" borderId="2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201" fontId="32" fillId="2" borderId="2" xfId="0" applyNumberFormat="1" applyFont="1" applyFill="1" applyBorder="1" applyAlignment="1" applyProtection="1" quotePrefix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38" fillId="2" borderId="2" xfId="21" applyFill="1" applyBorder="1" applyAlignment="1" applyProtection="1">
      <alignment/>
      <protection locked="0"/>
    </xf>
    <xf numFmtId="38" fontId="32" fillId="0" borderId="3" xfId="16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38" fontId="32" fillId="2" borderId="16" xfId="19" applyNumberFormat="1" applyFont="1" applyFill="1" applyBorder="1" applyAlignment="1" applyProtection="1">
      <alignment horizontal="center"/>
      <protection locked="0"/>
    </xf>
    <xf numFmtId="38" fontId="32" fillId="2" borderId="7" xfId="19" applyNumberFormat="1" applyFont="1" applyFill="1" applyBorder="1" applyAlignment="1" applyProtection="1">
      <alignment horizontal="center"/>
      <protection locked="0"/>
    </xf>
    <xf numFmtId="38" fontId="32" fillId="0" borderId="16" xfId="23" applyNumberFormat="1" applyFont="1" applyFill="1" applyBorder="1" applyAlignment="1" applyProtection="1">
      <alignment horizontal="center"/>
      <protection/>
    </xf>
    <xf numFmtId="38" fontId="32" fillId="2" borderId="1" xfId="19" applyNumberFormat="1" applyFont="1" applyFill="1" applyBorder="1" applyAlignment="1" applyProtection="1">
      <alignment horizontal="center"/>
      <protection locked="0"/>
    </xf>
    <xf numFmtId="38" fontId="32" fillId="0" borderId="20" xfId="19" applyNumberFormat="1" applyFont="1" applyFill="1" applyBorder="1" applyAlignment="1" applyProtection="1">
      <alignment horizontal="center"/>
      <protection/>
    </xf>
    <xf numFmtId="38" fontId="32" fillId="0" borderId="23" xfId="23" applyNumberFormat="1" applyFont="1" applyFill="1" applyBorder="1" applyAlignment="1" applyProtection="1">
      <alignment horizontal="center"/>
      <protection/>
    </xf>
    <xf numFmtId="38" fontId="32" fillId="2" borderId="17" xfId="19" applyNumberFormat="1" applyFont="1" applyFill="1" applyBorder="1" applyAlignment="1" applyProtection="1">
      <alignment horizontal="center"/>
      <protection locked="0"/>
    </xf>
    <xf numFmtId="38" fontId="32" fillId="0" borderId="23" xfId="19" applyNumberFormat="1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1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18" fillId="0" borderId="7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6" fontId="4" fillId="0" borderId="0" xfId="0" applyNumberFormat="1" applyFont="1" applyFill="1" applyAlignment="1" applyProtection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Currency [0]_J02" xfId="19"/>
    <cellStyle name="Followed Hyperlink" xfId="20"/>
    <cellStyle name="Hyperlink" xfId="21"/>
    <cellStyle name="Normal_G13" xfId="22"/>
    <cellStyle name="Normal_J02" xfId="23"/>
    <cellStyle name="Normal_J-ADD'T COSTS" xfId="24"/>
    <cellStyle name="Normal_PDE Use Only_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85725</xdr:rowOff>
    </xdr:from>
    <xdr:to>
      <xdr:col>15</xdr:col>
      <xdr:colOff>419100</xdr:colOff>
      <xdr:row>55</xdr:row>
      <xdr:rowOff>38100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114300" y="7029450"/>
          <a:ext cx="6924675" cy="183832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161925</xdr:rowOff>
    </xdr:from>
    <xdr:to>
      <xdr:col>13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248400" y="1828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248400" y="2019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47625</xdr:rowOff>
    </xdr:from>
    <xdr:to>
      <xdr:col>13</xdr:col>
      <xdr:colOff>171450</xdr:colOff>
      <xdr:row>11</xdr:row>
      <xdr:rowOff>142875</xdr:rowOff>
    </xdr:to>
    <xdr:sp>
      <xdr:nvSpPr>
        <xdr:cNvPr id="3" name="Line 11"/>
        <xdr:cNvSpPr>
          <a:spLocks/>
        </xdr:cNvSpPr>
      </xdr:nvSpPr>
      <xdr:spPr>
        <a:xfrm flipH="1">
          <a:off x="6315075" y="1552575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</xdr:colOff>
      <xdr:row>6</xdr:row>
      <xdr:rowOff>95250</xdr:rowOff>
    </xdr:from>
    <xdr:to>
      <xdr:col>13</xdr:col>
      <xdr:colOff>228600</xdr:colOff>
      <xdr:row>6</xdr:row>
      <xdr:rowOff>95250</xdr:rowOff>
    </xdr:to>
    <xdr:sp>
      <xdr:nvSpPr>
        <xdr:cNvPr id="4" name="Line 12"/>
        <xdr:cNvSpPr>
          <a:spLocks/>
        </xdr:cNvSpPr>
      </xdr:nvSpPr>
      <xdr:spPr>
        <a:xfrm flipH="1">
          <a:off x="6305550" y="895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0</xdr:rowOff>
    </xdr:from>
    <xdr:to>
      <xdr:col>23</xdr:col>
      <xdr:colOff>180975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1868150" y="2019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104775</xdr:rowOff>
    </xdr:from>
    <xdr:to>
      <xdr:col>13</xdr:col>
      <xdr:colOff>219075</xdr:colOff>
      <xdr:row>8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6315075" y="122872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438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22</xdr:row>
      <xdr:rowOff>152400</xdr:rowOff>
    </xdr:from>
    <xdr:to>
      <xdr:col>9</xdr:col>
      <xdr:colOff>47625</xdr:colOff>
      <xdr:row>24</xdr:row>
      <xdr:rowOff>104775</xdr:rowOff>
    </xdr:to>
    <xdr:sp>
      <xdr:nvSpPr>
        <xdr:cNvPr id="2" name="Line 6"/>
        <xdr:cNvSpPr>
          <a:spLocks/>
        </xdr:cNvSpPr>
      </xdr:nvSpPr>
      <xdr:spPr>
        <a:xfrm flipH="1">
          <a:off x="4943475" y="3810000"/>
          <a:ext cx="133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66675</xdr:colOff>
      <xdr:row>19</xdr:row>
      <xdr:rowOff>0</xdr:rowOff>
    </xdr:from>
    <xdr:to>
      <xdr:col>10</xdr:col>
      <xdr:colOff>0</xdr:colOff>
      <xdr:row>19</xdr:row>
      <xdr:rowOff>142875</xdr:rowOff>
    </xdr:to>
    <xdr:sp>
      <xdr:nvSpPr>
        <xdr:cNvPr id="3" name="Line 7"/>
        <xdr:cNvSpPr>
          <a:spLocks/>
        </xdr:cNvSpPr>
      </xdr:nvSpPr>
      <xdr:spPr>
        <a:xfrm flipH="1">
          <a:off x="4981575" y="314325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9525</xdr:rowOff>
    </xdr:from>
    <xdr:to>
      <xdr:col>11</xdr:col>
      <xdr:colOff>9525</xdr:colOff>
      <xdr:row>33</xdr:row>
      <xdr:rowOff>9525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180975" y="3895725"/>
          <a:ext cx="6353175" cy="13716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180975</xdr:colOff>
      <xdr:row>52</xdr:row>
      <xdr:rowOff>0</xdr:rowOff>
    </xdr:from>
    <xdr:to>
      <xdr:col>11</xdr:col>
      <xdr:colOff>0</xdr:colOff>
      <xdr:row>57</xdr:row>
      <xdr:rowOff>0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180975" y="8086725"/>
          <a:ext cx="6343650" cy="85725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48</xdr:row>
      <xdr:rowOff>47625</xdr:rowOff>
    </xdr:from>
    <xdr:to>
      <xdr:col>9</xdr:col>
      <xdr:colOff>200025</xdr:colOff>
      <xdr:row>52</xdr:row>
      <xdr:rowOff>123825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381000" y="7543800"/>
          <a:ext cx="6048375" cy="7620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1733550</xdr:colOff>
      <xdr:row>16</xdr:row>
      <xdr:rowOff>133350</xdr:rowOff>
    </xdr:from>
    <xdr:to>
      <xdr:col>3</xdr:col>
      <xdr:colOff>1990725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743325" y="2905125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1600200</xdr:colOff>
      <xdr:row>20</xdr:row>
      <xdr:rowOff>47625</xdr:rowOff>
    </xdr:from>
    <xdr:to>
      <xdr:col>3</xdr:col>
      <xdr:colOff>1981200</xdr:colOff>
      <xdr:row>21</xdr:row>
      <xdr:rowOff>66675</xdr:rowOff>
    </xdr:to>
    <xdr:sp>
      <xdr:nvSpPr>
        <xdr:cNvPr id="2" name="Line 4"/>
        <xdr:cNvSpPr>
          <a:spLocks/>
        </xdr:cNvSpPr>
      </xdr:nvSpPr>
      <xdr:spPr>
        <a:xfrm>
          <a:off x="3609975" y="35052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1428750</xdr:colOff>
      <xdr:row>26</xdr:row>
      <xdr:rowOff>85725</xdr:rowOff>
    </xdr:from>
    <xdr:to>
      <xdr:col>6</xdr:col>
      <xdr:colOff>762000</xdr:colOff>
      <xdr:row>27</xdr:row>
      <xdr:rowOff>438150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00" y="4848225"/>
          <a:ext cx="2676525" cy="523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ourier New"/>
              <a:ea typeface="Courier New"/>
              <a:cs typeface="Courier New"/>
            </a:rPr>
            <a:t>THE BOARD MUST ADOPT THE FIGURE </a:t>
          </a:r>
          <a:r>
            <a:rPr lang="en-US" cap="none" sz="1000" b="1" i="0" u="sng" baseline="0">
              <a:latin typeface="Courier New"/>
              <a:ea typeface="Courier New"/>
              <a:cs typeface="Courier New"/>
            </a:rPr>
            <a:t>ON LINE C</a:t>
          </a:r>
          <a:r>
            <a:rPr lang="en-US" cap="none" sz="1000" b="1" i="0" u="none" baseline="0">
              <a:latin typeface="Courier New"/>
              <a:ea typeface="Courier New"/>
              <a:cs typeface="Courier New"/>
            </a:rPr>
            <a:t> BEFORE SCHEDULING THE FIRST ACT 34 HEARING.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6</xdr:col>
      <xdr:colOff>771525</xdr:colOff>
      <xdr:row>27</xdr:row>
      <xdr:rowOff>0</xdr:rowOff>
    </xdr:from>
    <xdr:to>
      <xdr:col>8</xdr:col>
      <xdr:colOff>28575</xdr:colOff>
      <xdr:row>27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4591050" y="493395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17</xdr:row>
      <xdr:rowOff>38100</xdr:rowOff>
    </xdr:from>
    <xdr:to>
      <xdr:col>10</xdr:col>
      <xdr:colOff>152400</xdr:colOff>
      <xdr:row>21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838700" y="2752725"/>
          <a:ext cx="1190625" cy="904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Courier New"/>
              <a:ea typeface="Courier New"/>
              <a:cs typeface="Courier New"/>
            </a:rPr>
            <a:t>THE FIGURE ON LINE A SHOULD </a:t>
          </a:r>
          <a:r>
            <a:rPr lang="en-US" cap="none" sz="1000" b="1" i="0" u="sng" baseline="0">
              <a:latin typeface="Courier New"/>
              <a:ea typeface="Courier New"/>
              <a:cs typeface="Courier New"/>
            </a:rPr>
            <a:t>NOT</a:t>
          </a:r>
          <a:r>
            <a:rPr lang="en-US" cap="none" sz="1000" b="1" i="0" u="none" baseline="0">
              <a:latin typeface="Courier New"/>
              <a:ea typeface="Courier New"/>
              <a:cs typeface="Courier New"/>
            </a:rPr>
            <a:t> BE ADOPTED BY THE BOARD.</a:t>
          </a:r>
        </a:p>
      </xdr:txBody>
    </xdr:sp>
    <xdr:clientData/>
  </xdr:twoCellAnchor>
  <xdr:twoCellAnchor>
    <xdr:from>
      <xdr:col>9</xdr:col>
      <xdr:colOff>333375</xdr:colOff>
      <xdr:row>16</xdr:row>
      <xdr:rowOff>19050</xdr:rowOff>
    </xdr:from>
    <xdr:to>
      <xdr:col>9</xdr:col>
      <xdr:colOff>342900</xdr:colOff>
      <xdr:row>17</xdr:row>
      <xdr:rowOff>28575</xdr:rowOff>
    </xdr:to>
    <xdr:sp>
      <xdr:nvSpPr>
        <xdr:cNvPr id="4" name="Line 6"/>
        <xdr:cNvSpPr>
          <a:spLocks/>
        </xdr:cNvSpPr>
      </xdr:nvSpPr>
      <xdr:spPr>
        <a:xfrm flipV="1">
          <a:off x="5362575" y="25622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990600</xdr:colOff>
      <xdr:row>38</xdr:row>
      <xdr:rowOff>19050</xdr:rowOff>
    </xdr:from>
    <xdr:to>
      <xdr:col>7</xdr:col>
      <xdr:colOff>104775</xdr:colOff>
      <xdr:row>38</xdr:row>
      <xdr:rowOff>514350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981325" y="7000875"/>
          <a:ext cx="1790700" cy="495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ourier New"/>
              <a:ea typeface="Courier New"/>
              <a:cs typeface="Courier New"/>
            </a:rPr>
            <a:t>THE FIGURE ON LINE D SHOULD </a:t>
          </a:r>
          <a:r>
            <a:rPr lang="en-US" cap="none" sz="1000" b="1" i="0" u="sng" baseline="0">
              <a:latin typeface="Courier New"/>
              <a:ea typeface="Courier New"/>
              <a:cs typeface="Courier New"/>
            </a:rPr>
            <a:t>NOT</a:t>
          </a:r>
          <a:r>
            <a:rPr lang="en-US" cap="none" sz="1000" b="1" i="0" u="none" baseline="0">
              <a:latin typeface="Courier New"/>
              <a:ea typeface="Courier New"/>
              <a:cs typeface="Courier New"/>
            </a:rPr>
            <a:t> BE ADOPTED BY THE BOARD.</a:t>
          </a:r>
        </a:p>
      </xdr:txBody>
    </xdr:sp>
    <xdr:clientData/>
  </xdr:twoCellAnchor>
  <xdr:twoCellAnchor>
    <xdr:from>
      <xdr:col>8</xdr:col>
      <xdr:colOff>47625</xdr:colOff>
      <xdr:row>38</xdr:row>
      <xdr:rowOff>38100</xdr:rowOff>
    </xdr:from>
    <xdr:to>
      <xdr:col>9</xdr:col>
      <xdr:colOff>133350</xdr:colOff>
      <xdr:row>38</xdr:row>
      <xdr:rowOff>295275</xdr:rowOff>
    </xdr:to>
    <xdr:sp>
      <xdr:nvSpPr>
        <xdr:cNvPr id="6" name="Line 8"/>
        <xdr:cNvSpPr>
          <a:spLocks/>
        </xdr:cNvSpPr>
      </xdr:nvSpPr>
      <xdr:spPr>
        <a:xfrm flipV="1">
          <a:off x="4895850" y="7019925"/>
          <a:ext cx="266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7</xdr:row>
      <xdr:rowOff>85725</xdr:rowOff>
    </xdr:from>
    <xdr:to>
      <xdr:col>10</xdr:col>
      <xdr:colOff>361950</xdr:colOff>
      <xdr:row>8</xdr:row>
      <xdr:rowOff>28575</xdr:rowOff>
    </xdr:to>
    <xdr:sp>
      <xdr:nvSpPr>
        <xdr:cNvPr id="1" name="Line 5"/>
        <xdr:cNvSpPr>
          <a:spLocks/>
        </xdr:cNvSpPr>
      </xdr:nvSpPr>
      <xdr:spPr>
        <a:xfrm flipV="1">
          <a:off x="4867275" y="1085850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0</xdr:rowOff>
    </xdr:from>
    <xdr:to>
      <xdr:col>11</xdr:col>
      <xdr:colOff>0</xdr:colOff>
      <xdr:row>9</xdr:row>
      <xdr:rowOff>142875</xdr:rowOff>
    </xdr:to>
    <xdr:sp>
      <xdr:nvSpPr>
        <xdr:cNvPr id="2" name="Line 6"/>
        <xdr:cNvSpPr>
          <a:spLocks/>
        </xdr:cNvSpPr>
      </xdr:nvSpPr>
      <xdr:spPr>
        <a:xfrm>
          <a:off x="4905375" y="137160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45</xdr:row>
      <xdr:rowOff>0</xdr:rowOff>
    </xdr:from>
    <xdr:to>
      <xdr:col>8</xdr:col>
      <xdr:colOff>581025</xdr:colOff>
      <xdr:row>46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0" y="7591425"/>
          <a:ext cx="52482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/>
            <a:t>IF THE ACT 34 MAXIMUM BUILDING CONSTRUCTION COST (Line F) EXCEEDS THE AGGREGATE BUILDING EXPENDITURE STANDARD (Line E), THIS PROJECT REQUIRES A REFERENDUM.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Con%20Projects\PlanCon%20Forms%20&amp;%20Instructions\PLNCN2002\Forms\Part-d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Con%20Projects\PlanCon%20Forms%20&amp;%20Instructions\PLNCN2010\Forms\Part-g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01"/>
      <sheetName val="D02"/>
      <sheetName val="D03"/>
      <sheetName val="D04"/>
      <sheetName val="D05"/>
      <sheetName val="D06"/>
      <sheetName val="D07"/>
      <sheetName val="D08"/>
      <sheetName val="D09"/>
      <sheetName val="D10"/>
      <sheetName val="D11"/>
      <sheetName val="D12"/>
      <sheetName val="D13"/>
      <sheetName val="D14"/>
      <sheetName val="D14 (2)"/>
      <sheetName val="D15"/>
      <sheetName val="D16"/>
      <sheetName val="D16 (2)"/>
      <sheetName val="D17"/>
      <sheetName val="D18"/>
      <sheetName val="D19"/>
      <sheetName val="Act 34"/>
      <sheetName val="D20"/>
      <sheetName val="D21"/>
      <sheetName val="D22"/>
      <sheetName val="D23"/>
      <sheetName val="PDE Use Only"/>
      <sheetName val="Macros"/>
    </sheetNames>
    <sheetDataSet>
      <sheetData sheetId="10">
        <row r="10">
          <cell r="L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01"/>
      <sheetName val="G02"/>
      <sheetName val="G03"/>
      <sheetName val="G-ADD'T COSTS"/>
      <sheetName val="G04(a)"/>
      <sheetName val="G04(b)"/>
      <sheetName val="G05"/>
      <sheetName val="G06"/>
      <sheetName val="G07"/>
      <sheetName val="G08"/>
      <sheetName val="G09"/>
      <sheetName val="G10"/>
      <sheetName val="G11"/>
      <sheetName val="ACT 34"/>
      <sheetName val="G12"/>
      <sheetName val="G13"/>
      <sheetName val="G14"/>
      <sheetName val="G15"/>
      <sheetName val="G16"/>
      <sheetName val="PDE Use Only"/>
      <sheetName val="Macros"/>
    </sheetNames>
    <sheetDataSet>
      <sheetData sheetId="0">
        <row r="1">
          <cell r="P1" t="str">
            <v>REVISED JULY 1, 2005</v>
          </cell>
        </row>
        <row r="2">
          <cell r="P2" t="str">
            <v>FORM EXPIRES 6-30-07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GridLines="0" tabSelected="1" zoomScale="105" zoomScaleNormal="105" zoomScaleSheetLayoutView="100" workbookViewId="0" topLeftCell="A1">
      <selection activeCell="F3" sqref="F3"/>
    </sheetView>
  </sheetViews>
  <sheetFormatPr defaultColWidth="9.140625" defaultRowHeight="12.75"/>
  <cols>
    <col min="1" max="1" width="1.7109375" style="16" customWidth="1"/>
    <col min="2" max="2" width="5.7109375" style="16" customWidth="1"/>
    <col min="3" max="4" width="1.7109375" style="16" customWidth="1"/>
    <col min="5" max="5" width="5.7109375" style="16" customWidth="1"/>
    <col min="6" max="6" width="4.7109375" style="16" customWidth="1"/>
    <col min="7" max="7" width="7.57421875" style="16" customWidth="1"/>
    <col min="8" max="8" width="3.00390625" style="16" customWidth="1"/>
    <col min="9" max="9" width="5.7109375" style="16" customWidth="1"/>
    <col min="10" max="11" width="6.7109375" style="16" customWidth="1"/>
    <col min="12" max="12" width="5.7109375" style="16" customWidth="1"/>
    <col min="13" max="13" width="4.7109375" style="16" customWidth="1"/>
    <col min="14" max="14" width="6.7109375" style="16" customWidth="1"/>
    <col min="15" max="15" width="2.7109375" style="16" customWidth="1"/>
    <col min="16" max="16" width="7.7109375" style="16" customWidth="1"/>
    <col min="17" max="17" width="6.7109375" style="16" customWidth="1"/>
    <col min="18" max="18" width="14.7109375" style="16" customWidth="1"/>
    <col min="19" max="19" width="1.7109375" style="16" customWidth="1"/>
    <col min="20" max="16384" width="9.140625" style="16" customWidth="1"/>
  </cols>
  <sheetData>
    <row r="1" spans="1:41" ht="13.5">
      <c r="A1" s="14" t="s">
        <v>384</v>
      </c>
      <c r="B1" s="15"/>
      <c r="C1" s="15"/>
      <c r="D1" s="15"/>
      <c r="E1" s="15"/>
      <c r="F1" s="15"/>
      <c r="G1" s="15"/>
      <c r="H1" s="15"/>
      <c r="I1" s="15"/>
      <c r="J1" s="15"/>
      <c r="K1" s="14"/>
      <c r="L1" s="15"/>
      <c r="M1" s="15"/>
      <c r="N1" s="15"/>
      <c r="O1" s="15"/>
      <c r="P1" s="15"/>
      <c r="Q1" s="15"/>
      <c r="R1" s="15"/>
      <c r="S1" s="1"/>
      <c r="T1" s="1"/>
      <c r="U1" s="1" t="s">
        <v>874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14" t="s">
        <v>385</v>
      </c>
      <c r="B2" s="15"/>
      <c r="C2" s="15"/>
      <c r="D2" s="15"/>
      <c r="E2" s="15"/>
      <c r="F2" s="15"/>
      <c r="G2" s="15"/>
      <c r="H2" s="15"/>
      <c r="I2" s="15"/>
      <c r="J2" s="15"/>
      <c r="K2" s="14"/>
      <c r="L2" s="15"/>
      <c r="M2" s="15"/>
      <c r="N2" s="15"/>
      <c r="O2" s="15"/>
      <c r="P2" s="15"/>
      <c r="Q2" s="15"/>
      <c r="R2" s="15"/>
      <c r="S2" s="1"/>
      <c r="T2" s="1"/>
      <c r="U2" s="17" t="s">
        <v>875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6.5" customHeight="1">
      <c r="A3" s="1" t="s">
        <v>181</v>
      </c>
      <c r="B3" s="1"/>
      <c r="C3" s="1"/>
      <c r="D3" s="1"/>
      <c r="E3" s="1"/>
      <c r="F3" s="18"/>
      <c r="G3" s="8"/>
      <c r="H3" s="8"/>
      <c r="I3" s="8"/>
      <c r="J3" s="8"/>
      <c r="K3" s="8"/>
      <c r="L3" s="8"/>
      <c r="M3" s="8"/>
      <c r="N3" s="1" t="s">
        <v>386</v>
      </c>
      <c r="O3" s="1"/>
      <c r="P3" s="3"/>
      <c r="Q3" s="4"/>
      <c r="R3" s="4"/>
      <c r="S3" s="1"/>
      <c r="T3" s="1"/>
      <c r="U3" s="6">
        <v>2008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3.5">
      <c r="A4" s="1" t="s">
        <v>387</v>
      </c>
      <c r="B4" s="1"/>
      <c r="C4" s="1"/>
      <c r="D4" s="1"/>
      <c r="E4" s="1"/>
      <c r="F4" s="3"/>
      <c r="G4" s="4"/>
      <c r="H4" s="4"/>
      <c r="I4" s="4"/>
      <c r="J4" s="4"/>
      <c r="K4" s="4"/>
      <c r="L4" s="4"/>
      <c r="M4" s="4"/>
      <c r="N4" s="4"/>
      <c r="O4" s="13"/>
      <c r="P4" s="1" t="s">
        <v>388</v>
      </c>
      <c r="Q4" s="1"/>
      <c r="R4" s="5"/>
      <c r="S4" s="1"/>
      <c r="T4" s="1"/>
      <c r="U4" s="6" t="s">
        <v>247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customHeight="1">
      <c r="A5" s="19"/>
      <c r="B5" s="20" t="s">
        <v>389</v>
      </c>
      <c r="C5" s="21"/>
      <c r="D5" s="21"/>
      <c r="E5" s="22" t="s">
        <v>390</v>
      </c>
      <c r="F5" s="21"/>
      <c r="G5" s="20" t="s">
        <v>391</v>
      </c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 t="s">
        <v>189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 customHeight="1">
      <c r="A7" s="17" t="s">
        <v>392</v>
      </c>
      <c r="B7" s="5"/>
      <c r="C7" s="1"/>
      <c r="D7" s="1"/>
      <c r="E7" s="5"/>
      <c r="F7" s="1"/>
      <c r="G7" s="23" t="s">
        <v>393</v>
      </c>
      <c r="H7" s="23"/>
      <c r="I7" s="1" t="s">
        <v>394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 t="s">
        <v>190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 customHeight="1">
      <c r="A8" s="1"/>
      <c r="B8" s="5"/>
      <c r="C8" s="1"/>
      <c r="D8" s="1"/>
      <c r="E8" s="5"/>
      <c r="F8" s="1"/>
      <c r="G8" s="24" t="s">
        <v>331</v>
      </c>
      <c r="H8" s="1"/>
      <c r="I8" s="33" t="s">
        <v>332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876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 customHeight="1">
      <c r="A9" s="23" t="s">
        <v>392</v>
      </c>
      <c r="B9" s="5"/>
      <c r="C9" s="1"/>
      <c r="D9" s="1"/>
      <c r="E9" s="5"/>
      <c r="F9" s="1"/>
      <c r="G9" s="23" t="s">
        <v>395</v>
      </c>
      <c r="H9" s="23"/>
      <c r="I9" s="1" t="s">
        <v>396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">
        <v>877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>
      <c r="A10" s="23" t="s">
        <v>392</v>
      </c>
      <c r="B10" s="5"/>
      <c r="C10" s="1"/>
      <c r="D10" s="1"/>
      <c r="E10" s="1"/>
      <c r="F10" s="1"/>
      <c r="G10" s="23" t="s">
        <v>397</v>
      </c>
      <c r="H10" s="23"/>
      <c r="I10" s="1" t="s">
        <v>348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 t="s">
        <v>878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customHeight="1">
      <c r="A11" s="23"/>
      <c r="B11" s="5"/>
      <c r="C11" s="1"/>
      <c r="D11" s="1"/>
      <c r="E11" s="1"/>
      <c r="F11" s="1"/>
      <c r="G11" s="23" t="s">
        <v>398</v>
      </c>
      <c r="H11" s="23"/>
      <c r="I11" s="1" t="s">
        <v>312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 customHeight="1">
      <c r="A12" s="23" t="s">
        <v>392</v>
      </c>
      <c r="B12" s="5"/>
      <c r="C12" s="1"/>
      <c r="D12" s="1"/>
      <c r="E12" s="1"/>
      <c r="F12" s="1"/>
      <c r="G12" s="23" t="s">
        <v>399</v>
      </c>
      <c r="H12" s="23"/>
      <c r="I12" s="1" t="s">
        <v>400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 customHeight="1">
      <c r="A13" s="23"/>
      <c r="B13" s="23" t="s">
        <v>392</v>
      </c>
      <c r="C13" s="1"/>
      <c r="D13" s="1"/>
      <c r="E13" s="5"/>
      <c r="F13" s="1"/>
      <c r="G13" s="23" t="s">
        <v>401</v>
      </c>
      <c r="H13" s="23"/>
      <c r="I13" s="1" t="s">
        <v>402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 customHeight="1">
      <c r="A14" s="23"/>
      <c r="B14" s="23" t="s">
        <v>392</v>
      </c>
      <c r="C14" s="1"/>
      <c r="D14" s="1"/>
      <c r="E14" s="5"/>
      <c r="F14" s="1"/>
      <c r="G14" s="23" t="s">
        <v>349</v>
      </c>
      <c r="H14" s="23"/>
      <c r="I14" s="1" t="s">
        <v>404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 customHeight="1">
      <c r="A15" s="23" t="s">
        <v>392</v>
      </c>
      <c r="B15" s="5"/>
      <c r="C15" s="1"/>
      <c r="D15" s="1"/>
      <c r="E15" s="5"/>
      <c r="F15" s="1"/>
      <c r="G15" s="23" t="s">
        <v>405</v>
      </c>
      <c r="H15" s="23"/>
      <c r="I15" s="1" t="s">
        <v>406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 customHeight="1">
      <c r="A16" s="23" t="s">
        <v>392</v>
      </c>
      <c r="B16" s="5"/>
      <c r="C16" s="1"/>
      <c r="D16" s="1"/>
      <c r="E16" s="5"/>
      <c r="F16" s="1"/>
      <c r="G16" s="23" t="s">
        <v>407</v>
      </c>
      <c r="H16" s="23"/>
      <c r="I16" s="1" t="s">
        <v>408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.75" customHeight="1">
      <c r="A17" s="23" t="s">
        <v>392</v>
      </c>
      <c r="B17" s="5"/>
      <c r="C17" s="1"/>
      <c r="D17" s="1"/>
      <c r="E17" s="5"/>
      <c r="F17" s="1"/>
      <c r="G17" s="23" t="s">
        <v>409</v>
      </c>
      <c r="H17" s="23"/>
      <c r="I17" s="1" t="s">
        <v>410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 customHeight="1">
      <c r="A18" s="23"/>
      <c r="B18" s="23"/>
      <c r="C18" s="1"/>
      <c r="D18" s="1"/>
      <c r="E18" s="1"/>
      <c r="F18" s="1"/>
      <c r="G18" s="1"/>
      <c r="H18" s="1"/>
      <c r="I18" s="6" t="str">
        <f>CONCATENATE("  for FY ",FY_Plus_2)</f>
        <v>  for FY 2012-2013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 customHeight="1">
      <c r="A19" s="23" t="s">
        <v>392</v>
      </c>
      <c r="B19" s="5"/>
      <c r="C19" s="1"/>
      <c r="D19" s="1"/>
      <c r="E19" s="5"/>
      <c r="F19" s="1"/>
      <c r="G19" s="25" t="s">
        <v>65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 customHeight="1">
      <c r="A20" s="23" t="s">
        <v>392</v>
      </c>
      <c r="B20" s="5"/>
      <c r="C20" s="1"/>
      <c r="D20" s="1"/>
      <c r="E20" s="5"/>
      <c r="F20" s="1"/>
      <c r="G20" s="23" t="s">
        <v>411</v>
      </c>
      <c r="H20" s="23"/>
      <c r="I20" s="1" t="s">
        <v>412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 customHeight="1">
      <c r="A21" s="23"/>
      <c r="B21" s="23"/>
      <c r="C21" s="1"/>
      <c r="D21" s="1"/>
      <c r="E21" s="1"/>
      <c r="F21" s="1"/>
      <c r="G21" s="1"/>
      <c r="H21" s="1"/>
      <c r="I21" s="1" t="s">
        <v>413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3.5" customHeight="1">
      <c r="A22" s="23" t="s">
        <v>392</v>
      </c>
      <c r="B22" s="5"/>
      <c r="C22" s="1"/>
      <c r="D22" s="1"/>
      <c r="E22" s="5"/>
      <c r="F22" s="1"/>
      <c r="G22" s="23" t="s">
        <v>414</v>
      </c>
      <c r="H22" s="23"/>
      <c r="I22" s="1" t="s">
        <v>415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3.5" customHeight="1">
      <c r="A23" s="23" t="s">
        <v>392</v>
      </c>
      <c r="B23" s="5"/>
      <c r="C23" s="1"/>
      <c r="D23" s="1"/>
      <c r="E23" s="5"/>
      <c r="F23" s="1"/>
      <c r="G23" s="23" t="s">
        <v>416</v>
      </c>
      <c r="H23" s="23"/>
      <c r="I23" s="1" t="s">
        <v>417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6" customHeight="1">
      <c r="A24" s="23"/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3.5" customHeight="1">
      <c r="A25" s="24" t="s">
        <v>418</v>
      </c>
      <c r="B25" s="15"/>
      <c r="C25" s="15"/>
      <c r="D25" s="15"/>
      <c r="E25" s="15"/>
      <c r="F25" s="15"/>
      <c r="G25" s="15"/>
      <c r="H25" s="15"/>
      <c r="I25" s="15"/>
      <c r="J25" s="15"/>
      <c r="K25" s="14"/>
      <c r="L25" s="15"/>
      <c r="M25" s="15"/>
      <c r="N25" s="15"/>
      <c r="O25" s="15"/>
      <c r="P25" s="15"/>
      <c r="Q25" s="15"/>
      <c r="R25" s="1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5.25" customHeight="1">
      <c r="A26" s="23"/>
      <c r="B26" s="2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 customHeight="1">
      <c r="A27" s="23" t="s">
        <v>392</v>
      </c>
      <c r="B27" s="5"/>
      <c r="C27" s="1"/>
      <c r="D27" s="1"/>
      <c r="E27" s="5"/>
      <c r="F27" s="1"/>
      <c r="G27" s="23" t="s">
        <v>419</v>
      </c>
      <c r="H27" s="23"/>
      <c r="I27" s="1" t="s">
        <v>420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 customHeight="1">
      <c r="A28" s="23" t="s">
        <v>392</v>
      </c>
      <c r="B28" s="5"/>
      <c r="C28" s="1"/>
      <c r="D28" s="1"/>
      <c r="E28" s="5"/>
      <c r="F28" s="1"/>
      <c r="G28" s="23" t="s">
        <v>421</v>
      </c>
      <c r="H28" s="23"/>
      <c r="I28" s="1" t="s">
        <v>422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 customHeight="1">
      <c r="A29" s="23" t="s">
        <v>392</v>
      </c>
      <c r="B29" s="5"/>
      <c r="C29" s="1"/>
      <c r="D29" s="1"/>
      <c r="E29" s="5"/>
      <c r="F29" s="1"/>
      <c r="G29" s="23" t="s">
        <v>423</v>
      </c>
      <c r="H29" s="23"/>
      <c r="I29" s="1" t="s">
        <v>424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 customHeight="1">
      <c r="A30" s="23" t="s">
        <v>392</v>
      </c>
      <c r="B30" s="5"/>
      <c r="C30" s="1"/>
      <c r="D30" s="1"/>
      <c r="E30" s="5"/>
      <c r="F30" s="1"/>
      <c r="G30" s="1"/>
      <c r="H30" s="1"/>
      <c r="I30" s="1" t="s">
        <v>78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 customHeight="1">
      <c r="A31" s="23"/>
      <c r="B31" s="23"/>
      <c r="C31" s="1"/>
      <c r="D31" s="1"/>
      <c r="E31" s="1"/>
      <c r="F31" s="1"/>
      <c r="G31" s="1"/>
      <c r="H31" s="1"/>
      <c r="I31" s="1" t="s">
        <v>425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 customHeight="1">
      <c r="A32" s="23" t="s">
        <v>392</v>
      </c>
      <c r="B32" s="5"/>
      <c r="C32" s="1"/>
      <c r="D32" s="1"/>
      <c r="E32" s="5"/>
      <c r="F32" s="1"/>
      <c r="G32" s="1"/>
      <c r="H32" s="1"/>
      <c r="I32" s="1" t="s">
        <v>427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 customHeight="1">
      <c r="A33" s="23" t="s">
        <v>392</v>
      </c>
      <c r="B33" s="5"/>
      <c r="C33" s="1"/>
      <c r="D33" s="1"/>
      <c r="E33" s="5"/>
      <c r="F33" s="1"/>
      <c r="G33" s="1"/>
      <c r="H33" s="1"/>
      <c r="I33" s="1" t="s">
        <v>428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>
      <c r="A34" s="23" t="s">
        <v>392</v>
      </c>
      <c r="B34" s="5"/>
      <c r="C34" s="1"/>
      <c r="D34" s="1"/>
      <c r="E34" s="5"/>
      <c r="F34" s="1"/>
      <c r="G34" s="1"/>
      <c r="H34" s="1"/>
      <c r="I34" s="1" t="s">
        <v>429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5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4.25" customHeight="1">
      <c r="A36" s="1" t="s">
        <v>430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5"/>
      <c r="M36" s="3"/>
      <c r="N36" s="4"/>
      <c r="O36" s="4"/>
      <c r="P36" s="4"/>
      <c r="Q36" s="4"/>
      <c r="R36" s="4"/>
      <c r="S36" s="2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5"/>
      <c r="M37" s="13"/>
      <c r="N37" s="13"/>
      <c r="O37" s="13"/>
      <c r="P37" s="13"/>
      <c r="Q37" s="13"/>
      <c r="R37" s="13"/>
      <c r="S37" s="2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6.5" customHeight="1">
      <c r="A38" s="1" t="s">
        <v>431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5"/>
      <c r="M38" s="13"/>
      <c r="N38" s="13"/>
      <c r="O38" s="13"/>
      <c r="P38" s="13"/>
      <c r="Q38" s="13"/>
      <c r="R38" s="13"/>
      <c r="S38" s="2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>
      <c r="A39" s="1"/>
      <c r="B39" s="26"/>
      <c r="C39" s="4"/>
      <c r="D39" s="27"/>
      <c r="E39" s="4"/>
      <c r="F39" s="4"/>
      <c r="G39" s="4"/>
      <c r="H39" s="4"/>
      <c r="I39" s="4"/>
      <c r="J39" s="4"/>
      <c r="K39" s="4"/>
      <c r="L39" s="4"/>
      <c r="M39" s="6"/>
      <c r="N39" s="28"/>
      <c r="O39" s="29"/>
      <c r="P39" s="29"/>
      <c r="Q39" s="6"/>
      <c r="R39" s="28"/>
      <c r="S39" s="2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9" customHeight="1">
      <c r="A40" s="1"/>
      <c r="B40" s="30" t="s">
        <v>432</v>
      </c>
      <c r="C40" s="15"/>
      <c r="D40" s="31"/>
      <c r="E40" s="15"/>
      <c r="F40" s="15"/>
      <c r="G40" s="15"/>
      <c r="H40" s="15"/>
      <c r="I40" s="15"/>
      <c r="J40" s="30"/>
      <c r="K40" s="30"/>
      <c r="L40" s="17"/>
      <c r="M40" s="6"/>
      <c r="N40" s="30" t="s">
        <v>433</v>
      </c>
      <c r="O40" s="15"/>
      <c r="P40" s="17"/>
      <c r="Q40" s="6"/>
      <c r="R40" s="32" t="s">
        <v>434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 customHeight="1">
      <c r="A41" s="1" t="s">
        <v>275</v>
      </c>
      <c r="B41" s="1"/>
      <c r="C41" s="1"/>
      <c r="D41" s="1"/>
      <c r="E41" s="1"/>
      <c r="F41" s="1"/>
      <c r="G41" s="1"/>
      <c r="H41" s="1"/>
      <c r="I41" s="13"/>
      <c r="J41" s="33"/>
      <c r="K41" s="34"/>
      <c r="L41" s="3"/>
      <c r="M41" s="29"/>
      <c r="N41" s="35"/>
      <c r="O41" s="35"/>
      <c r="P41" s="35"/>
      <c r="Q41" s="29"/>
      <c r="R41" s="2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13"/>
      <c r="N42" s="13"/>
      <c r="O42" s="13"/>
      <c r="P42" s="13"/>
      <c r="Q42" s="13"/>
      <c r="R42" s="13"/>
      <c r="S42" s="2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 customHeight="1">
      <c r="A43" s="1" t="s">
        <v>435</v>
      </c>
      <c r="B43" s="1"/>
      <c r="C43" s="1"/>
      <c r="D43" s="1"/>
      <c r="E43" s="1"/>
      <c r="F43" s="1"/>
      <c r="G43" s="1"/>
      <c r="H43" s="1"/>
      <c r="I43" s="13"/>
      <c r="J43" s="33"/>
      <c r="K43" s="34"/>
      <c r="L43" s="3"/>
      <c r="M43" s="29"/>
      <c r="N43" s="35"/>
      <c r="O43" s="35"/>
      <c r="P43" s="35"/>
      <c r="Q43" s="29"/>
      <c r="R43" s="2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5"/>
      <c r="M44" s="13"/>
      <c r="N44" s="13"/>
      <c r="O44" s="13"/>
      <c r="P44" s="13"/>
      <c r="Q44" s="13"/>
      <c r="R44" s="13"/>
      <c r="S44" s="2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 customHeight="1">
      <c r="A45" s="1" t="s">
        <v>436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3.5" customHeight="1">
      <c r="A46" s="13"/>
      <c r="B46" s="26"/>
      <c r="C46" s="4"/>
      <c r="D46" s="27"/>
      <c r="E46" s="4"/>
      <c r="F46" s="4"/>
      <c r="G46" s="4"/>
      <c r="H46" s="4"/>
      <c r="I46" s="4"/>
      <c r="J46" s="4"/>
      <c r="K46" s="4"/>
      <c r="L46" s="4"/>
      <c r="M46" s="6"/>
      <c r="N46" s="28"/>
      <c r="O46" s="29"/>
      <c r="P46" s="29"/>
      <c r="Q46" s="6"/>
      <c r="R46" s="28"/>
      <c r="S46" s="2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9" customHeight="1">
      <c r="A47" s="13"/>
      <c r="B47" s="30" t="s">
        <v>114</v>
      </c>
      <c r="C47" s="15"/>
      <c r="D47" s="31"/>
      <c r="E47" s="15"/>
      <c r="F47" s="15"/>
      <c r="G47" s="15"/>
      <c r="H47" s="15"/>
      <c r="I47" s="15"/>
      <c r="J47" s="30"/>
      <c r="K47" s="30"/>
      <c r="L47" s="17"/>
      <c r="M47" s="6"/>
      <c r="N47" s="30" t="s">
        <v>433</v>
      </c>
      <c r="O47" s="15"/>
      <c r="P47" s="17"/>
      <c r="Q47" s="6"/>
      <c r="R47" s="32" t="s">
        <v>434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3.5" customHeight="1">
      <c r="A48" s="1" t="s">
        <v>115</v>
      </c>
      <c r="B48" s="1"/>
      <c r="C48" s="1"/>
      <c r="D48" s="1"/>
      <c r="E48" s="1"/>
      <c r="F48" s="1"/>
      <c r="G48" s="1"/>
      <c r="H48" s="1"/>
      <c r="I48" s="13"/>
      <c r="J48" s="33"/>
      <c r="K48" s="34"/>
      <c r="L48" s="596"/>
      <c r="M48" s="29"/>
      <c r="N48" s="35"/>
      <c r="O48" s="35"/>
      <c r="P48" s="35"/>
      <c r="Q48" s="29"/>
      <c r="R48" s="29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5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5"/>
      <c r="M49" s="13"/>
      <c r="N49" s="13"/>
      <c r="O49" s="13"/>
      <c r="P49" s="13"/>
      <c r="Q49" s="13"/>
      <c r="R49" s="13"/>
      <c r="S49" s="2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 customHeight="1">
      <c r="A50" s="1" t="s">
        <v>437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9.75" customHeight="1">
      <c r="A51" s="1" t="s">
        <v>438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3.5" customHeight="1">
      <c r="A53" s="17"/>
      <c r="B53" s="17"/>
      <c r="C53" s="17"/>
      <c r="D53" s="17"/>
      <c r="E53" s="17"/>
      <c r="F53" s="17"/>
      <c r="G53" s="17"/>
      <c r="H53" s="17" t="s">
        <v>439</v>
      </c>
      <c r="I53" s="17"/>
      <c r="J53" s="17"/>
      <c r="K53" s="17"/>
      <c r="L53" s="36"/>
      <c r="M53" s="37"/>
      <c r="N53" s="37"/>
      <c r="O53" s="38"/>
      <c r="P53" s="17"/>
      <c r="Q53" s="17"/>
      <c r="R53" s="17"/>
      <c r="S53" s="1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3.5" customHeight="1">
      <c r="A55" s="1"/>
      <c r="B55" s="1"/>
      <c r="C55" s="1" t="s">
        <v>440</v>
      </c>
      <c r="D55" s="1"/>
      <c r="E55" s="1"/>
      <c r="F55" s="1" t="s">
        <v>441</v>
      </c>
      <c r="G55" s="5"/>
      <c r="H55" s="1"/>
      <c r="I55" s="39" t="s">
        <v>442</v>
      </c>
      <c r="J55" s="5"/>
      <c r="K55" s="15"/>
      <c r="L55" s="39"/>
      <c r="M55" s="39" t="s">
        <v>443</v>
      </c>
      <c r="N55" s="5"/>
      <c r="O55" s="40"/>
      <c r="P55" s="39" t="s">
        <v>444</v>
      </c>
      <c r="Q55" s="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3.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"/>
      <c r="N57" s="3"/>
      <c r="O57" s="4"/>
      <c r="P57" s="4"/>
      <c r="Q57" s="4"/>
      <c r="R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0.5" customHeight="1">
      <c r="A58" s="1"/>
      <c r="B58" s="41" t="s">
        <v>445</v>
      </c>
      <c r="C58" s="41"/>
      <c r="D58" s="41"/>
      <c r="E58" s="41"/>
      <c r="F58" s="41"/>
      <c r="G58" s="41"/>
      <c r="H58" s="42"/>
      <c r="I58" s="42"/>
      <c r="J58" s="42"/>
      <c r="K58" s="42"/>
      <c r="L58" s="42"/>
      <c r="M58" s="1"/>
      <c r="N58" s="41" t="s">
        <v>446</v>
      </c>
      <c r="O58" s="41"/>
      <c r="P58" s="42"/>
      <c r="Q58" s="42"/>
      <c r="R58" s="4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3.5">
      <c r="A59" s="1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3"/>
      <c r="R59" s="4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0.5" customHeight="1">
      <c r="A60" s="1"/>
      <c r="B60" s="41" t="s">
        <v>116</v>
      </c>
      <c r="C60" s="42"/>
      <c r="D60" s="42"/>
      <c r="E60" s="42"/>
      <c r="F60" s="42"/>
      <c r="G60" s="42"/>
      <c r="H60" s="42"/>
      <c r="I60" s="41"/>
      <c r="J60" s="42"/>
      <c r="K60" s="42"/>
      <c r="L60" s="42"/>
      <c r="M60" s="42"/>
      <c r="N60" s="42"/>
      <c r="O60" s="42"/>
      <c r="P60" s="42"/>
      <c r="Q60" s="41"/>
      <c r="R60" s="44" t="s">
        <v>447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3.5">
      <c r="A61" s="1" t="str">
        <f>Rev_Date</f>
        <v>REVISED JULY 1, 2010</v>
      </c>
      <c r="B61" s="1"/>
      <c r="C61" s="1"/>
      <c r="D61" s="1"/>
      <c r="E61" s="1"/>
      <c r="F61" s="1"/>
      <c r="G61" s="1"/>
      <c r="H61" s="1"/>
      <c r="I61" s="1"/>
      <c r="J61" s="15"/>
      <c r="K61" s="15" t="str">
        <f>Exp_Date</f>
        <v>FORM EXPIRES 6-30-12</v>
      </c>
      <c r="L61" s="15"/>
      <c r="M61" s="15"/>
      <c r="N61" s="15"/>
      <c r="O61" s="15"/>
      <c r="P61" s="15"/>
      <c r="Q61" s="15"/>
      <c r="R61" s="39" t="s">
        <v>448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showZeros="0" zoomScale="97" zoomScaleNormal="97" zoomScaleSheetLayoutView="115" workbookViewId="0" topLeftCell="A1">
      <selection activeCell="M7" sqref="M7"/>
    </sheetView>
  </sheetViews>
  <sheetFormatPr defaultColWidth="9.140625" defaultRowHeight="12.75"/>
  <cols>
    <col min="1" max="1" width="5.140625" style="16" customWidth="1"/>
    <col min="2" max="3" width="2.7109375" style="16" customWidth="1"/>
    <col min="4" max="4" width="21.57421875" style="16" customWidth="1"/>
    <col min="5" max="5" width="7.421875" style="16" customWidth="1"/>
    <col min="6" max="6" width="2.8515625" style="16" customWidth="1"/>
    <col min="7" max="7" width="17.00390625" style="16" customWidth="1"/>
    <col min="8" max="8" width="2.7109375" style="16" customWidth="1"/>
    <col min="9" max="9" width="10.7109375" style="16" customWidth="1"/>
    <col min="10" max="12" width="2.7109375" style="16" customWidth="1"/>
    <col min="13" max="13" width="12.7109375" style="16" customWidth="1"/>
    <col min="14" max="14" width="3.7109375" style="16" customWidth="1"/>
    <col min="15" max="15" width="14.7109375" style="16" customWidth="1"/>
    <col min="16" max="16" width="1.7109375" style="16" customWidth="1"/>
    <col min="17" max="16384" width="9.140625" style="16" customWidth="1"/>
  </cols>
  <sheetData>
    <row r="1" spans="1:16" ht="13.5">
      <c r="A1" s="45" t="s">
        <v>733</v>
      </c>
      <c r="B1" s="46"/>
      <c r="C1" s="47"/>
      <c r="D1" s="47"/>
      <c r="E1" s="47"/>
      <c r="F1" s="46"/>
      <c r="G1" s="46"/>
      <c r="H1" s="46"/>
      <c r="I1" s="46"/>
      <c r="J1" s="46"/>
      <c r="K1" s="46"/>
      <c r="L1" s="46"/>
      <c r="M1" s="46"/>
      <c r="N1" s="46"/>
      <c r="O1" s="46"/>
      <c r="P1" s="48"/>
    </row>
    <row r="2" spans="1:16" ht="8.25" customHeight="1">
      <c r="A2" s="49" t="s">
        <v>182</v>
      </c>
      <c r="B2" s="50"/>
      <c r="C2" s="50"/>
      <c r="D2" s="50"/>
      <c r="E2" s="50"/>
      <c r="F2" s="49" t="s">
        <v>450</v>
      </c>
      <c r="G2" s="50"/>
      <c r="H2" s="50"/>
      <c r="I2" s="50"/>
      <c r="J2" s="50"/>
      <c r="K2" s="50"/>
      <c r="L2" s="50"/>
      <c r="M2" s="50"/>
      <c r="N2" s="49" t="s">
        <v>451</v>
      </c>
      <c r="O2" s="50"/>
      <c r="P2" s="170"/>
    </row>
    <row r="3" spans="1:16" s="330" customFormat="1" ht="12.75" customHeight="1">
      <c r="A3" s="323">
        <f>'D01'!$F$3</f>
        <v>0</v>
      </c>
      <c r="B3" s="324"/>
      <c r="C3" s="325"/>
      <c r="D3" s="325"/>
      <c r="E3" s="325"/>
      <c r="F3" s="296">
        <f>'D01'!$F$4</f>
        <v>0</v>
      </c>
      <c r="G3" s="297"/>
      <c r="H3" s="297"/>
      <c r="I3" s="297"/>
      <c r="J3" s="297"/>
      <c r="K3" s="297"/>
      <c r="L3" s="297"/>
      <c r="M3" s="297"/>
      <c r="N3" s="328">
        <f>'D01'!$R$4</f>
        <v>0</v>
      </c>
      <c r="O3" s="326"/>
      <c r="P3" s="327"/>
    </row>
    <row r="4" spans="1:16" ht="2.25" customHeight="1">
      <c r="A4" s="57"/>
      <c r="B4" s="4"/>
      <c r="C4" s="58"/>
      <c r="D4" s="58"/>
      <c r="E4" s="58"/>
      <c r="F4" s="57"/>
      <c r="G4" s="58"/>
      <c r="H4" s="58"/>
      <c r="I4" s="58"/>
      <c r="J4" s="58"/>
      <c r="K4" s="58"/>
      <c r="L4" s="58"/>
      <c r="M4" s="58"/>
      <c r="N4" s="59"/>
      <c r="O4" s="58"/>
      <c r="P4" s="121"/>
    </row>
    <row r="5" spans="1:16" ht="13.5">
      <c r="A5" s="69" t="s">
        <v>734</v>
      </c>
      <c r="B5" s="204"/>
      <c r="C5" s="29"/>
      <c r="D5" s="204"/>
      <c r="E5" s="204"/>
      <c r="F5" s="29"/>
      <c r="G5" s="29"/>
      <c r="H5" s="29"/>
      <c r="I5" s="29"/>
      <c r="J5" s="29"/>
      <c r="K5" s="29"/>
      <c r="L5" s="29"/>
      <c r="M5" s="29"/>
      <c r="N5" s="29"/>
      <c r="O5" s="29"/>
      <c r="P5" s="71"/>
    </row>
    <row r="6" spans="1:16" ht="12.75" customHeight="1">
      <c r="A6" s="406" t="s">
        <v>479</v>
      </c>
      <c r="B6" s="1" t="s">
        <v>735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1"/>
    </row>
    <row r="7" spans="1:16" ht="12.75" customHeight="1">
      <c r="A7" s="2"/>
      <c r="B7" s="1" t="s">
        <v>736</v>
      </c>
      <c r="C7" s="1" t="s">
        <v>473</v>
      </c>
      <c r="D7" s="1" t="s">
        <v>338</v>
      </c>
      <c r="E7" s="1"/>
      <c r="F7" s="1"/>
      <c r="G7" s="1"/>
      <c r="H7" s="1"/>
      <c r="I7" s="1"/>
      <c r="J7" s="1"/>
      <c r="K7" s="1"/>
      <c r="L7" s="1" t="s">
        <v>587</v>
      </c>
      <c r="M7" s="398"/>
      <c r="N7" s="1"/>
      <c r="O7" s="506" t="s">
        <v>256</v>
      </c>
      <c r="P7" s="61"/>
    </row>
    <row r="8" spans="1:16" ht="12.75" customHeight="1">
      <c r="A8" s="2"/>
      <c r="B8" s="1"/>
      <c r="C8" s="1"/>
      <c r="D8" s="1" t="s">
        <v>184</v>
      </c>
      <c r="E8" s="1"/>
      <c r="F8" s="1"/>
      <c r="G8" s="1"/>
      <c r="H8" s="1"/>
      <c r="I8" s="1"/>
      <c r="J8" s="1"/>
      <c r="K8" s="1"/>
      <c r="L8" s="1"/>
      <c r="M8" s="149"/>
      <c r="N8" s="149"/>
      <c r="O8" s="506" t="s">
        <v>257</v>
      </c>
      <c r="P8" s="61"/>
    </row>
    <row r="9" spans="1:16" ht="15" customHeight="1">
      <c r="A9" s="2"/>
      <c r="B9" s="62"/>
      <c r="C9" s="1" t="s">
        <v>474</v>
      </c>
      <c r="D9" s="1" t="s">
        <v>185</v>
      </c>
      <c r="E9" s="1"/>
      <c r="F9" s="1"/>
      <c r="G9" s="1"/>
      <c r="H9" s="1"/>
      <c r="I9" s="1"/>
      <c r="J9" s="1"/>
      <c r="K9" s="1"/>
      <c r="L9" s="1" t="s">
        <v>587</v>
      </c>
      <c r="M9" s="398"/>
      <c r="N9" s="1"/>
      <c r="O9" s="506" t="s">
        <v>258</v>
      </c>
      <c r="P9" s="61"/>
    </row>
    <row r="10" spans="1:16" ht="15" customHeight="1">
      <c r="A10" s="2"/>
      <c r="B10" s="62"/>
      <c r="C10" s="1" t="s">
        <v>475</v>
      </c>
      <c r="D10" s="1" t="s">
        <v>738</v>
      </c>
      <c r="E10" s="1"/>
      <c r="F10" s="1"/>
      <c r="G10" s="1"/>
      <c r="H10" s="1"/>
      <c r="I10" s="1"/>
      <c r="J10" s="1"/>
      <c r="K10" s="1"/>
      <c r="L10" s="1" t="s">
        <v>587</v>
      </c>
      <c r="M10" s="403">
        <f>IF(M7&gt;M9,M9,M7)</f>
        <v>0</v>
      </c>
      <c r="N10" s="1"/>
      <c r="O10" s="506" t="s">
        <v>910</v>
      </c>
      <c r="P10" s="61"/>
    </row>
    <row r="11" spans="1:16" ht="12.75" customHeight="1">
      <c r="A11" s="2"/>
      <c r="B11" s="62"/>
      <c r="C11" s="1" t="s">
        <v>476</v>
      </c>
      <c r="D11" s="1" t="s">
        <v>739</v>
      </c>
      <c r="E11" s="1"/>
      <c r="F11" s="1"/>
      <c r="G11" s="1"/>
      <c r="H11" s="1"/>
      <c r="I11" s="1"/>
      <c r="J11" s="1"/>
      <c r="K11" s="1"/>
      <c r="L11" s="1"/>
      <c r="M11" s="205"/>
      <c r="N11" s="149"/>
      <c r="O11" s="394">
        <f>IF(ISERROR(ROUND(M10/M7,4)),0,IF(ROUND(M10/M7,4)&gt;1,1,ROUND(M10/M7,4)))</f>
        <v>0</v>
      </c>
      <c r="P11" s="61"/>
    </row>
    <row r="12" spans="1:16" ht="12.75" customHeight="1">
      <c r="A12" s="2"/>
      <c r="B12" s="1" t="s">
        <v>740</v>
      </c>
      <c r="C12" s="1" t="s">
        <v>473</v>
      </c>
      <c r="D12" s="1" t="s">
        <v>741</v>
      </c>
      <c r="E12" s="1"/>
      <c r="F12" s="1"/>
      <c r="G12" s="1"/>
      <c r="H12" s="1"/>
      <c r="I12" s="1"/>
      <c r="J12" s="1"/>
      <c r="K12" s="1"/>
      <c r="L12" s="1"/>
      <c r="M12" s="338"/>
      <c r="N12" s="149"/>
      <c r="O12" s="206" t="s">
        <v>652</v>
      </c>
      <c r="P12" s="61"/>
    </row>
    <row r="13" spans="1:16" ht="15" customHeight="1">
      <c r="A13" s="2"/>
      <c r="B13" s="62"/>
      <c r="C13" s="1" t="s">
        <v>474</v>
      </c>
      <c r="D13" s="1" t="s">
        <v>742</v>
      </c>
      <c r="E13" s="1"/>
      <c r="F13" s="1"/>
      <c r="G13" s="1"/>
      <c r="H13" s="1"/>
      <c r="I13" s="1"/>
      <c r="J13" s="1"/>
      <c r="K13" s="1"/>
      <c r="L13" s="1"/>
      <c r="M13" s="338"/>
      <c r="N13" s="149"/>
      <c r="O13" s="149"/>
      <c r="P13" s="61"/>
    </row>
    <row r="14" spans="1:16" ht="12.75" customHeight="1">
      <c r="A14" s="2"/>
      <c r="B14" s="62"/>
      <c r="C14" s="1" t="s">
        <v>475</v>
      </c>
      <c r="D14" s="1" t="s">
        <v>743</v>
      </c>
      <c r="E14" s="1"/>
      <c r="F14" s="1"/>
      <c r="G14" s="1"/>
      <c r="H14" s="1"/>
      <c r="I14" s="1"/>
      <c r="J14" s="1"/>
      <c r="K14" s="1"/>
      <c r="L14" s="1"/>
      <c r="M14" s="149"/>
      <c r="N14" s="149"/>
      <c r="O14" s="404">
        <f>IF(ISERROR(ROUND(M13/M12,4)),0,IF(ROUND(M13/M12,4)&gt;1,1,ROUND(M13/M12,4)))</f>
        <v>0</v>
      </c>
      <c r="P14" s="61"/>
    </row>
    <row r="15" spans="1:16" ht="9" customHeight="1">
      <c r="A15" s="2"/>
      <c r="B15" s="62"/>
      <c r="C15" s="1"/>
      <c r="D15" s="1"/>
      <c r="E15" s="1"/>
      <c r="F15" s="1"/>
      <c r="G15" s="1"/>
      <c r="H15" s="1"/>
      <c r="I15" s="1"/>
      <c r="J15" s="1"/>
      <c r="K15" s="1"/>
      <c r="L15" s="1"/>
      <c r="M15" s="149"/>
      <c r="N15" s="149"/>
      <c r="O15" s="206" t="s">
        <v>652</v>
      </c>
      <c r="P15" s="61"/>
    </row>
    <row r="16" spans="1:16" ht="12.75" customHeight="1">
      <c r="A16" s="2"/>
      <c r="B16" s="62" t="s">
        <v>462</v>
      </c>
      <c r="C16" s="1" t="s">
        <v>744</v>
      </c>
      <c r="D16" s="1"/>
      <c r="E16" s="1"/>
      <c r="F16" s="1"/>
      <c r="G16" s="1"/>
      <c r="H16" s="1"/>
      <c r="I16" s="1"/>
      <c r="J16" s="1"/>
      <c r="K16" s="1"/>
      <c r="L16" s="1"/>
      <c r="M16" s="149"/>
      <c r="N16" s="149"/>
      <c r="O16" s="404">
        <f>IF(ISERROR(ROUND(O11*O14,4)),0,IF(ROUND(O11*O14,4)&gt;1,1,ROUND(O11*O14,4)))</f>
        <v>0</v>
      </c>
      <c r="P16" s="61"/>
    </row>
    <row r="17" spans="1:16" ht="8.25" customHeight="1">
      <c r="A17" s="2"/>
      <c r="B17" s="62"/>
      <c r="C17" s="1"/>
      <c r="D17" s="1"/>
      <c r="E17" s="1"/>
      <c r="F17" s="1"/>
      <c r="G17" s="1"/>
      <c r="H17" s="1"/>
      <c r="I17" s="1"/>
      <c r="J17" s="1"/>
      <c r="K17" s="1"/>
      <c r="L17" s="1"/>
      <c r="M17" s="149"/>
      <c r="N17" s="149"/>
      <c r="O17" s="207" t="s">
        <v>652</v>
      </c>
      <c r="P17" s="61"/>
    </row>
    <row r="18" spans="1:16" ht="13.5" customHeight="1">
      <c r="A18" s="2"/>
      <c r="B18" s="62" t="s">
        <v>464</v>
      </c>
      <c r="C18" s="1" t="s">
        <v>745</v>
      </c>
      <c r="D18" s="1"/>
      <c r="E18" s="1"/>
      <c r="F18" s="1"/>
      <c r="G18" s="1"/>
      <c r="H18" s="1"/>
      <c r="I18" s="1"/>
      <c r="J18" s="1"/>
      <c r="K18" s="1"/>
      <c r="L18" s="1"/>
      <c r="M18" s="149"/>
      <c r="N18" s="208" t="s">
        <v>587</v>
      </c>
      <c r="O18" s="398"/>
      <c r="P18" s="61"/>
    </row>
    <row r="19" spans="1:16" ht="13.5" customHeight="1">
      <c r="A19" s="2"/>
      <c r="B19" s="62" t="s">
        <v>466</v>
      </c>
      <c r="C19" s="1" t="s">
        <v>746</v>
      </c>
      <c r="D19" s="1"/>
      <c r="E19" s="1"/>
      <c r="F19" s="1"/>
      <c r="G19" s="1"/>
      <c r="H19" s="1"/>
      <c r="I19" s="1"/>
      <c r="J19" s="1"/>
      <c r="K19" s="1"/>
      <c r="L19" s="1"/>
      <c r="M19" s="149"/>
      <c r="N19" s="149"/>
      <c r="O19" s="209"/>
      <c r="P19" s="61"/>
    </row>
    <row r="20" spans="1:16" ht="12" customHeight="1">
      <c r="A20" s="2"/>
      <c r="B20" s="62"/>
      <c r="C20" s="1"/>
      <c r="D20" s="1" t="s">
        <v>747</v>
      </c>
      <c r="E20" s="1"/>
      <c r="F20" s="1"/>
      <c r="G20" s="1"/>
      <c r="H20" s="1"/>
      <c r="I20" s="1"/>
      <c r="J20" s="1"/>
      <c r="K20" s="1"/>
      <c r="L20" s="1"/>
      <c r="M20" s="149"/>
      <c r="N20" s="208" t="s">
        <v>587</v>
      </c>
      <c r="O20" s="403">
        <f>IF(ISERROR(O18*O16),0,ROUND(O18*O16,0))</f>
        <v>0</v>
      </c>
      <c r="P20" s="61"/>
    </row>
    <row r="21" spans="1:16" ht="13.5" customHeight="1">
      <c r="A21" s="406" t="s">
        <v>485</v>
      </c>
      <c r="B21" s="1" t="s">
        <v>912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49"/>
      <c r="N21" s="149"/>
      <c r="O21" s="149"/>
      <c r="P21" s="61"/>
    </row>
    <row r="22" spans="1:16" ht="13.5" customHeight="1">
      <c r="A22" s="2"/>
      <c r="B22" s="1" t="s">
        <v>913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49"/>
      <c r="N22" s="149"/>
      <c r="O22" s="149"/>
      <c r="P22" s="61"/>
    </row>
    <row r="23" spans="1:16" ht="13.5" customHeight="1">
      <c r="A23" s="2"/>
      <c r="B23" s="62" t="s">
        <v>458</v>
      </c>
      <c r="C23" s="1" t="s">
        <v>748</v>
      </c>
      <c r="D23" s="1"/>
      <c r="E23" s="1"/>
      <c r="F23" s="1"/>
      <c r="G23" s="1"/>
      <c r="H23" s="1"/>
      <c r="I23" s="1"/>
      <c r="J23" s="1"/>
      <c r="K23" s="1"/>
      <c r="L23" s="1"/>
      <c r="M23" s="149"/>
      <c r="N23" s="149"/>
      <c r="O23" s="149"/>
      <c r="P23" s="61"/>
    </row>
    <row r="24" spans="1:16" ht="13.5" customHeight="1">
      <c r="A24" s="2"/>
      <c r="B24" s="1"/>
      <c r="C24" s="1" t="s">
        <v>473</v>
      </c>
      <c r="D24" s="1" t="s">
        <v>748</v>
      </c>
      <c r="E24" s="1"/>
      <c r="F24" s="1"/>
      <c r="G24" s="1"/>
      <c r="H24" s="1"/>
      <c r="I24" s="1"/>
      <c r="J24" s="1"/>
      <c r="K24" s="1"/>
      <c r="L24" s="1" t="s">
        <v>587</v>
      </c>
      <c r="M24" s="399"/>
      <c r="N24" s="149"/>
      <c r="O24" s="149"/>
      <c r="P24" s="61"/>
    </row>
    <row r="25" spans="1:16" ht="13.5" customHeight="1">
      <c r="A25" s="2"/>
      <c r="B25" s="1"/>
      <c r="C25" s="1" t="s">
        <v>474</v>
      </c>
      <c r="D25" s="1" t="s">
        <v>516</v>
      </c>
      <c r="E25" s="1"/>
      <c r="F25" s="1"/>
      <c r="G25" s="1"/>
      <c r="H25" s="1"/>
      <c r="I25" s="1"/>
      <c r="J25" s="1"/>
      <c r="K25" s="1"/>
      <c r="L25" s="1"/>
      <c r="M25" s="149"/>
      <c r="N25" s="149"/>
      <c r="O25" s="149"/>
      <c r="P25" s="61"/>
    </row>
    <row r="26" spans="1:16" ht="13.5" customHeight="1">
      <c r="A26" s="2"/>
      <c r="B26" s="1"/>
      <c r="C26" s="1"/>
      <c r="D26" s="1" t="s">
        <v>515</v>
      </c>
      <c r="E26" s="1"/>
      <c r="F26" s="1"/>
      <c r="G26" s="1"/>
      <c r="H26" s="1"/>
      <c r="I26" s="1"/>
      <c r="J26" s="1"/>
      <c r="K26" s="1"/>
      <c r="L26" s="1" t="s">
        <v>587</v>
      </c>
      <c r="M26" s="399"/>
      <c r="N26" s="149"/>
      <c r="O26" s="149"/>
      <c r="P26" s="61"/>
    </row>
    <row r="27" spans="1:16" ht="13.5" customHeight="1">
      <c r="A27" s="2"/>
      <c r="B27" s="1"/>
      <c r="C27" s="1" t="s">
        <v>475</v>
      </c>
      <c r="D27" s="1" t="s">
        <v>749</v>
      </c>
      <c r="E27" s="1"/>
      <c r="F27" s="1"/>
      <c r="G27" s="1"/>
      <c r="H27" s="1"/>
      <c r="I27" s="1"/>
      <c r="J27" s="1"/>
      <c r="K27" s="1"/>
      <c r="L27" s="1"/>
      <c r="M27" s="210"/>
      <c r="N27" s="149"/>
      <c r="O27" s="149"/>
      <c r="P27" s="61"/>
    </row>
    <row r="28" spans="1:16" ht="13.5" customHeight="1">
      <c r="A28" s="2"/>
      <c r="B28" s="1"/>
      <c r="C28" s="1"/>
      <c r="D28" s="1" t="s">
        <v>750</v>
      </c>
      <c r="E28" s="1"/>
      <c r="F28" s="1"/>
      <c r="G28" s="1"/>
      <c r="H28" s="1"/>
      <c r="I28" s="1"/>
      <c r="J28" s="1"/>
      <c r="K28" s="1"/>
      <c r="L28" s="1"/>
      <c r="M28" s="210"/>
      <c r="N28" s="208" t="s">
        <v>587</v>
      </c>
      <c r="O28" s="403">
        <f>IF('D08'!L15&gt;0,IF(M24&gt;M26,M26,M24),0)</f>
        <v>0</v>
      </c>
      <c r="P28" s="61"/>
    </row>
    <row r="29" spans="1:16" ht="13.5" customHeight="1">
      <c r="A29" s="2"/>
      <c r="B29" s="62" t="s">
        <v>460</v>
      </c>
      <c r="C29" s="1" t="s">
        <v>751</v>
      </c>
      <c r="D29" s="1"/>
      <c r="E29" s="1"/>
      <c r="F29" s="1"/>
      <c r="G29" s="1"/>
      <c r="H29" s="1"/>
      <c r="I29" s="1"/>
      <c r="J29" s="1"/>
      <c r="K29" s="1"/>
      <c r="L29" s="1"/>
      <c r="M29" s="149"/>
      <c r="N29" s="149"/>
      <c r="O29" s="149"/>
      <c r="P29" s="61"/>
    </row>
    <row r="30" spans="1:16" ht="13.5" customHeight="1">
      <c r="A30" s="2"/>
      <c r="B30" s="62"/>
      <c r="C30" s="1" t="s">
        <v>473</v>
      </c>
      <c r="D30" s="1" t="s">
        <v>916</v>
      </c>
      <c r="E30" s="1"/>
      <c r="F30" s="1"/>
      <c r="G30" s="1"/>
      <c r="H30" s="1"/>
      <c r="I30" s="1"/>
      <c r="J30" s="1"/>
      <c r="K30" s="1"/>
      <c r="L30" s="1" t="s">
        <v>587</v>
      </c>
      <c r="M30" s="405">
        <f>IF('D08'!L15&gt;0,'D02'!I46+'D02'!I48+'D02'!I50,0)</f>
        <v>0</v>
      </c>
      <c r="N30" s="149"/>
      <c r="O30" s="149"/>
      <c r="P30" s="61"/>
    </row>
    <row r="31" spans="1:16" ht="13.5" customHeight="1">
      <c r="A31" s="2"/>
      <c r="B31" s="62"/>
      <c r="C31" s="1" t="s">
        <v>917</v>
      </c>
      <c r="D31" s="1"/>
      <c r="E31" s="1"/>
      <c r="F31" s="1"/>
      <c r="G31" s="1"/>
      <c r="H31" s="1"/>
      <c r="I31" s="1"/>
      <c r="J31" s="1"/>
      <c r="K31" s="1"/>
      <c r="L31" s="1"/>
      <c r="M31" s="149"/>
      <c r="N31" s="149"/>
      <c r="O31" s="149"/>
      <c r="P31" s="61"/>
    </row>
    <row r="32" spans="1:16" ht="13.5" customHeight="1">
      <c r="A32" s="2"/>
      <c r="B32" s="62"/>
      <c r="C32" s="1" t="s">
        <v>474</v>
      </c>
      <c r="D32" s="1" t="s">
        <v>752</v>
      </c>
      <c r="E32" s="1"/>
      <c r="F32" s="1"/>
      <c r="G32" s="1"/>
      <c r="H32" s="1"/>
      <c r="I32" s="1"/>
      <c r="J32" s="1"/>
      <c r="K32" s="1"/>
      <c r="L32" s="1"/>
      <c r="M32" s="149"/>
      <c r="N32" s="149"/>
      <c r="O32" s="149"/>
      <c r="P32" s="61"/>
    </row>
    <row r="33" spans="1:16" ht="13.5" customHeight="1">
      <c r="A33" s="2"/>
      <c r="B33" s="62"/>
      <c r="C33" s="1"/>
      <c r="D33" s="1" t="s">
        <v>305</v>
      </c>
      <c r="E33" s="615">
        <v>400</v>
      </c>
      <c r="F33" s="1" t="s">
        <v>306</v>
      </c>
      <c r="G33" s="398"/>
      <c r="H33" s="1" t="s">
        <v>617</v>
      </c>
      <c r="I33" s="398"/>
      <c r="J33" s="1" t="s">
        <v>261</v>
      </c>
      <c r="K33" s="1" t="s">
        <v>618</v>
      </c>
      <c r="L33" s="1" t="s">
        <v>587</v>
      </c>
      <c r="M33" s="405">
        <f>E33*(G33+I33)</f>
        <v>0</v>
      </c>
      <c r="N33" s="149"/>
      <c r="O33" s="149"/>
      <c r="P33" s="61"/>
    </row>
    <row r="34" spans="1:16" ht="9.75" customHeight="1">
      <c r="A34" s="2"/>
      <c r="B34" s="62"/>
      <c r="C34" s="1"/>
      <c r="D34" s="1"/>
      <c r="E34" s="1"/>
      <c r="F34" s="1"/>
      <c r="G34" s="598" t="s">
        <v>915</v>
      </c>
      <c r="H34" s="25"/>
      <c r="I34" s="593" t="s">
        <v>914</v>
      </c>
      <c r="J34" s="1"/>
      <c r="K34" s="1"/>
      <c r="L34" s="1"/>
      <c r="M34" s="149"/>
      <c r="N34" s="149"/>
      <c r="O34" s="149"/>
      <c r="P34" s="61"/>
    </row>
    <row r="35" spans="1:16" ht="13.5" customHeight="1">
      <c r="A35" s="2"/>
      <c r="B35" s="62"/>
      <c r="C35" s="1" t="s">
        <v>475</v>
      </c>
      <c r="D35" s="1" t="s">
        <v>753</v>
      </c>
      <c r="E35" s="1"/>
      <c r="F35" s="1"/>
      <c r="G35" s="1"/>
      <c r="H35" s="1"/>
      <c r="I35" s="1"/>
      <c r="J35" s="1"/>
      <c r="K35" s="1"/>
      <c r="L35" s="1"/>
      <c r="M35" s="149"/>
      <c r="N35" s="149"/>
      <c r="O35" s="149"/>
      <c r="P35" s="61"/>
    </row>
    <row r="36" spans="1:16" ht="13.5" customHeight="1">
      <c r="A36" s="2"/>
      <c r="B36" s="62"/>
      <c r="C36" s="1"/>
      <c r="D36" s="1" t="s">
        <v>754</v>
      </c>
      <c r="E36" s="1"/>
      <c r="F36" s="1"/>
      <c r="G36" s="1"/>
      <c r="H36" s="1"/>
      <c r="I36" s="1"/>
      <c r="J36" s="1"/>
      <c r="K36" s="1"/>
      <c r="L36" s="1"/>
      <c r="M36" s="149"/>
      <c r="N36" s="208" t="s">
        <v>587</v>
      </c>
      <c r="O36" s="403">
        <f>IF('D08'!L15&gt;0,IF(M30&gt;M33,M33,M30),0)</f>
        <v>0</v>
      </c>
      <c r="P36" s="61"/>
    </row>
    <row r="37" spans="1:16" ht="13.5" customHeight="1">
      <c r="A37" s="2"/>
      <c r="B37" s="62" t="s">
        <v>462</v>
      </c>
      <c r="C37" s="1" t="s">
        <v>229</v>
      </c>
      <c r="D37" s="1"/>
      <c r="E37" s="1"/>
      <c r="F37" s="1"/>
      <c r="G37" s="1"/>
      <c r="H37" s="1"/>
      <c r="I37" s="1"/>
      <c r="J37" s="1"/>
      <c r="K37" s="1"/>
      <c r="L37" s="1"/>
      <c r="M37" s="149"/>
      <c r="N37" s="149"/>
      <c r="O37" s="149"/>
      <c r="P37" s="61"/>
    </row>
    <row r="38" spans="1:16" ht="13.5" customHeight="1">
      <c r="A38" s="2"/>
      <c r="B38" s="62"/>
      <c r="C38" s="1" t="s">
        <v>230</v>
      </c>
      <c r="D38" s="1"/>
      <c r="E38" s="1"/>
      <c r="F38" s="1"/>
      <c r="G38" s="1"/>
      <c r="H38" s="1"/>
      <c r="I38" s="1"/>
      <c r="J38" s="1"/>
      <c r="K38" s="1"/>
      <c r="L38" s="1"/>
      <c r="M38" s="149"/>
      <c r="N38" s="149"/>
      <c r="O38" s="149"/>
      <c r="P38" s="61"/>
    </row>
    <row r="39" spans="1:16" ht="13.5" customHeight="1">
      <c r="A39" s="2"/>
      <c r="B39" s="1"/>
      <c r="C39" s="1" t="s">
        <v>473</v>
      </c>
      <c r="D39" s="1" t="s">
        <v>228</v>
      </c>
      <c r="E39" s="1"/>
      <c r="F39" s="1"/>
      <c r="G39" s="1"/>
      <c r="H39" s="1"/>
      <c r="I39" s="1"/>
      <c r="J39" s="1"/>
      <c r="K39" s="1"/>
      <c r="L39" s="1" t="s">
        <v>587</v>
      </c>
      <c r="M39" s="390">
        <f>'D02'!I52</f>
        <v>0</v>
      </c>
      <c r="N39" s="149"/>
      <c r="O39" s="149"/>
      <c r="P39" s="61"/>
    </row>
    <row r="40" spans="1:16" ht="11.25" customHeight="1">
      <c r="A40" s="2"/>
      <c r="B40" s="62"/>
      <c r="C40" s="1"/>
      <c r="D40" s="1" t="s">
        <v>239</v>
      </c>
      <c r="E40" s="1"/>
      <c r="F40" s="1"/>
      <c r="G40" s="1"/>
      <c r="H40" s="1"/>
      <c r="I40" s="1"/>
      <c r="J40" s="1"/>
      <c r="K40" s="1"/>
      <c r="L40" s="1"/>
      <c r="M40" s="149"/>
      <c r="N40" s="149"/>
      <c r="O40" s="149"/>
      <c r="P40" s="61"/>
    </row>
    <row r="41" spans="1:16" ht="13.5" customHeight="1">
      <c r="A41" s="2"/>
      <c r="B41" s="62"/>
      <c r="C41" s="1" t="s">
        <v>474</v>
      </c>
      <c r="D41" s="1" t="s">
        <v>688</v>
      </c>
      <c r="E41" s="1"/>
      <c r="F41" s="1"/>
      <c r="G41" s="1"/>
      <c r="H41" s="1"/>
      <c r="I41" s="1"/>
      <c r="J41" s="1"/>
      <c r="K41" s="1"/>
      <c r="L41" s="1"/>
      <c r="M41" s="149"/>
      <c r="N41" s="149"/>
      <c r="O41" s="149"/>
      <c r="P41" s="61"/>
    </row>
    <row r="42" spans="1:16" ht="13.5" customHeight="1">
      <c r="A42" s="2"/>
      <c r="B42" s="62"/>
      <c r="C42" s="1"/>
      <c r="D42" s="1" t="s">
        <v>495</v>
      </c>
      <c r="E42" s="1"/>
      <c r="F42" s="1"/>
      <c r="G42" s="1"/>
      <c r="H42" s="1"/>
      <c r="I42" s="1"/>
      <c r="J42" s="1"/>
      <c r="K42" s="1"/>
      <c r="L42" s="1"/>
      <c r="M42" s="404">
        <f>IF(ISERROR(M39/M30),0,ROUND(M39/M30,4))</f>
        <v>0</v>
      </c>
      <c r="N42" s="149"/>
      <c r="O42" s="149"/>
      <c r="P42" s="61"/>
    </row>
    <row r="43" spans="1:16" ht="13.5" customHeight="1">
      <c r="A43" s="2"/>
      <c r="B43" s="62"/>
      <c r="C43" s="1"/>
      <c r="D43" s="1" t="s">
        <v>919</v>
      </c>
      <c r="E43" s="1"/>
      <c r="F43" s="1"/>
      <c r="G43" s="1"/>
      <c r="H43" s="1"/>
      <c r="I43" s="1"/>
      <c r="J43" s="1"/>
      <c r="K43" s="1"/>
      <c r="L43" s="1"/>
      <c r="M43" s="207" t="s">
        <v>652</v>
      </c>
      <c r="N43" s="149"/>
      <c r="O43" s="149"/>
      <c r="P43" s="61"/>
    </row>
    <row r="44" spans="1:16" ht="13.5" customHeight="1">
      <c r="A44" s="2"/>
      <c r="B44" s="1"/>
      <c r="C44" s="1" t="s">
        <v>475</v>
      </c>
      <c r="D44" s="1" t="s">
        <v>651</v>
      </c>
      <c r="E44" s="1"/>
      <c r="F44" s="1"/>
      <c r="G44" s="1"/>
      <c r="H44" s="1"/>
      <c r="I44" s="1"/>
      <c r="J44" s="1"/>
      <c r="K44" s="1"/>
      <c r="L44" s="1"/>
      <c r="M44" s="404">
        <f>MIN(0.06,M42)</f>
        <v>0</v>
      </c>
      <c r="N44" s="149"/>
      <c r="O44" s="149"/>
      <c r="P44" s="61"/>
    </row>
    <row r="45" spans="1:16" ht="13.5" customHeight="1">
      <c r="A45" s="2"/>
      <c r="B45" s="1"/>
      <c r="C45" s="1"/>
      <c r="D45" s="1" t="s">
        <v>755</v>
      </c>
      <c r="E45" s="1"/>
      <c r="F45" s="1"/>
      <c r="G45" s="1"/>
      <c r="H45" s="1"/>
      <c r="I45" s="1"/>
      <c r="J45" s="1"/>
      <c r="K45" s="1"/>
      <c r="L45" s="1"/>
      <c r="M45" s="207" t="s">
        <v>652</v>
      </c>
      <c r="N45" s="149"/>
      <c r="O45" s="149"/>
      <c r="P45" s="61"/>
    </row>
    <row r="46" spans="1:16" ht="13.5" customHeight="1">
      <c r="A46" s="2"/>
      <c r="B46" s="1"/>
      <c r="C46" s="1" t="s">
        <v>476</v>
      </c>
      <c r="D46" s="1" t="s">
        <v>231</v>
      </c>
      <c r="E46" s="1"/>
      <c r="F46" s="1"/>
      <c r="G46" s="1"/>
      <c r="H46" s="1"/>
      <c r="I46" s="1"/>
      <c r="J46" s="1"/>
      <c r="K46" s="1"/>
      <c r="L46" s="39" t="s">
        <v>587</v>
      </c>
      <c r="M46" s="390">
        <f>IF(O36=0,0,IF(AND(AND('D08'!L15&gt;0,M42&lt;0.06,(M30=O36))),M39,ROUND(M44*O36,0)))</f>
        <v>0</v>
      </c>
      <c r="N46" s="149"/>
      <c r="O46" s="149"/>
      <c r="P46" s="61"/>
    </row>
    <row r="47" spans="1:16" ht="13.5" customHeight="1">
      <c r="A47" s="2"/>
      <c r="B47" s="62"/>
      <c r="C47" s="1"/>
      <c r="D47" s="1" t="s">
        <v>232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61"/>
    </row>
    <row r="48" spans="1:16" ht="13.5" customHeight="1">
      <c r="A48" s="2"/>
      <c r="B48" s="1"/>
      <c r="C48" s="1" t="s">
        <v>477</v>
      </c>
      <c r="D48" s="1" t="s">
        <v>233</v>
      </c>
      <c r="E48" s="1"/>
      <c r="F48" s="1"/>
      <c r="G48" s="1"/>
      <c r="H48" s="1"/>
      <c r="I48" s="1"/>
      <c r="J48" s="1"/>
      <c r="K48" s="1"/>
      <c r="L48" s="39" t="s">
        <v>587</v>
      </c>
      <c r="M48" s="390">
        <f>IF(M24=0,0,ROUND('D06'!$G$19*O28,0))</f>
        <v>0</v>
      </c>
      <c r="N48" s="1"/>
      <c r="O48" s="1"/>
      <c r="P48" s="61"/>
    </row>
    <row r="49" spans="1:16" ht="13.5" customHeight="1">
      <c r="A49" s="2"/>
      <c r="B49" s="1"/>
      <c r="C49" s="1"/>
      <c r="D49" s="1" t="s">
        <v>234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1"/>
    </row>
    <row r="50" spans="1:16" ht="13.5" customHeight="1">
      <c r="A50" s="2"/>
      <c r="B50" s="1"/>
      <c r="C50" s="1" t="s">
        <v>235</v>
      </c>
      <c r="D50" s="1" t="s">
        <v>236</v>
      </c>
      <c r="E50" s="1"/>
      <c r="F50" s="1"/>
      <c r="G50" s="1"/>
      <c r="H50" s="1"/>
      <c r="I50" s="1"/>
      <c r="J50" s="1"/>
      <c r="K50" s="1"/>
      <c r="L50" s="1"/>
      <c r="M50" s="44"/>
      <c r="N50" s="1"/>
      <c r="O50" s="1"/>
      <c r="P50" s="61"/>
    </row>
    <row r="51" spans="1:16" ht="13.5" customHeight="1">
      <c r="A51" s="2"/>
      <c r="B51" s="62"/>
      <c r="C51" s="1"/>
      <c r="D51" s="1" t="s">
        <v>237</v>
      </c>
      <c r="E51" s="1"/>
      <c r="F51" s="1"/>
      <c r="G51" s="1"/>
      <c r="H51" s="1"/>
      <c r="I51" s="1"/>
      <c r="J51" s="1"/>
      <c r="K51" s="1"/>
      <c r="L51" s="1"/>
      <c r="M51" s="1"/>
      <c r="N51" s="39" t="s">
        <v>587</v>
      </c>
      <c r="O51" s="390">
        <f>M46+M48</f>
        <v>0</v>
      </c>
      <c r="P51" s="61"/>
    </row>
    <row r="52" spans="1:16" ht="12" customHeight="1">
      <c r="A52" s="2"/>
      <c r="B52" s="62" t="s">
        <v>464</v>
      </c>
      <c r="C52" s="1" t="s">
        <v>918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61"/>
    </row>
    <row r="53" spans="1:16" ht="13.5" customHeight="1">
      <c r="A53" s="2"/>
      <c r="B53" s="1"/>
      <c r="C53" s="1"/>
      <c r="D53" s="1" t="s">
        <v>238</v>
      </c>
      <c r="E53" s="1"/>
      <c r="F53" s="1"/>
      <c r="G53" s="1"/>
      <c r="H53" s="1"/>
      <c r="I53" s="1"/>
      <c r="J53" s="1"/>
      <c r="K53" s="1"/>
      <c r="L53" s="1"/>
      <c r="M53" s="1"/>
      <c r="N53" s="39" t="s">
        <v>587</v>
      </c>
      <c r="O53" s="390">
        <f>O28+O36+O51</f>
        <v>0</v>
      </c>
      <c r="P53" s="61"/>
    </row>
    <row r="54" spans="1:16" ht="15" customHeight="1">
      <c r="A54" s="406" t="s">
        <v>490</v>
      </c>
      <c r="B54" s="1" t="s">
        <v>757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 t="s">
        <v>587</v>
      </c>
      <c r="O54" s="390">
        <f>O20+O53</f>
        <v>0</v>
      </c>
      <c r="P54" s="61"/>
    </row>
    <row r="55" spans="1:16" ht="4.5" customHeight="1">
      <c r="A55" s="5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8"/>
    </row>
    <row r="56" spans="1:16" ht="12.75" customHeight="1">
      <c r="A56" s="91" t="s">
        <v>758</v>
      </c>
      <c r="B56" s="16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180"/>
      <c r="N56" s="180"/>
      <c r="O56" s="180"/>
      <c r="P56" s="71"/>
    </row>
    <row r="57" spans="1:16" ht="15" customHeight="1">
      <c r="A57" s="406" t="s">
        <v>253</v>
      </c>
      <c r="B57" s="13" t="s">
        <v>355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9"/>
      <c r="N57" s="208" t="s">
        <v>587</v>
      </c>
      <c r="O57" s="403">
        <f>'D08'!$R$40</f>
        <v>0</v>
      </c>
      <c r="P57" s="61"/>
    </row>
    <row r="58" spans="1:16" ht="9" customHeight="1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9"/>
      <c r="N58" s="149"/>
      <c r="O58" s="207" t="s">
        <v>759</v>
      </c>
      <c r="P58" s="61"/>
    </row>
    <row r="59" spans="1:16" ht="12.75" customHeight="1">
      <c r="A59" s="406" t="s">
        <v>254</v>
      </c>
      <c r="B59" s="13" t="s">
        <v>255</v>
      </c>
      <c r="C59" s="1"/>
      <c r="D59" s="13"/>
      <c r="E59" s="13"/>
      <c r="F59" s="13"/>
      <c r="G59" s="13"/>
      <c r="H59" s="13"/>
      <c r="I59" s="13"/>
      <c r="J59" s="13"/>
      <c r="K59" s="13"/>
      <c r="L59" s="13"/>
      <c r="M59" s="149"/>
      <c r="N59" s="208" t="s">
        <v>587</v>
      </c>
      <c r="O59" s="403">
        <f>'D08'!R83</f>
        <v>0</v>
      </c>
      <c r="P59" s="61"/>
    </row>
    <row r="60" spans="1:16" ht="9" customHeight="1">
      <c r="A60" s="2"/>
      <c r="B60" s="13"/>
      <c r="C60" s="1"/>
      <c r="D60" s="13"/>
      <c r="E60" s="13"/>
      <c r="F60" s="13"/>
      <c r="G60" s="13"/>
      <c r="H60" s="13"/>
      <c r="I60" s="13"/>
      <c r="J60" s="13"/>
      <c r="K60" s="13"/>
      <c r="L60" s="13"/>
      <c r="M60" s="149"/>
      <c r="N60" s="149"/>
      <c r="O60" s="207" t="s">
        <v>920</v>
      </c>
      <c r="P60" s="61"/>
    </row>
    <row r="61" spans="1:16" ht="12.75" customHeight="1">
      <c r="A61" s="406" t="s">
        <v>505</v>
      </c>
      <c r="B61" s="13" t="s">
        <v>760</v>
      </c>
      <c r="C61" s="1"/>
      <c r="D61" s="13"/>
      <c r="E61" s="13"/>
      <c r="F61" s="13"/>
      <c r="G61" s="13"/>
      <c r="H61" s="13"/>
      <c r="I61" s="13"/>
      <c r="J61" s="13"/>
      <c r="K61" s="13"/>
      <c r="L61" s="13"/>
      <c r="M61" s="149"/>
      <c r="N61" s="208" t="s">
        <v>587</v>
      </c>
      <c r="O61" s="403">
        <f>$O$54</f>
        <v>0</v>
      </c>
      <c r="P61" s="61"/>
    </row>
    <row r="62" spans="1:16" ht="9" customHeight="1">
      <c r="A62" s="2"/>
      <c r="B62" s="13"/>
      <c r="C62" s="1"/>
      <c r="D62" s="13"/>
      <c r="E62" s="13"/>
      <c r="F62" s="13"/>
      <c r="G62" s="13"/>
      <c r="H62" s="13"/>
      <c r="I62" s="13"/>
      <c r="J62" s="13"/>
      <c r="K62" s="13"/>
      <c r="L62" s="13"/>
      <c r="M62" s="149"/>
      <c r="N62" s="149"/>
      <c r="O62" s="207" t="s">
        <v>761</v>
      </c>
      <c r="P62" s="61"/>
    </row>
    <row r="63" spans="1:16" ht="12.75" customHeight="1">
      <c r="A63" s="406" t="s">
        <v>511</v>
      </c>
      <c r="B63" s="13" t="s">
        <v>267</v>
      </c>
      <c r="C63" s="1"/>
      <c r="D63" s="13"/>
      <c r="E63" s="13"/>
      <c r="F63" s="13"/>
      <c r="G63" s="13"/>
      <c r="H63" s="13"/>
      <c r="I63" s="13"/>
      <c r="J63" s="13"/>
      <c r="K63" s="13"/>
      <c r="L63" s="13"/>
      <c r="M63" s="149"/>
      <c r="N63" s="208" t="s">
        <v>587</v>
      </c>
      <c r="O63" s="403">
        <f>O57+O59+O61</f>
        <v>0</v>
      </c>
      <c r="P63" s="61"/>
    </row>
    <row r="64" spans="1:16" ht="9" customHeight="1">
      <c r="A64" s="2"/>
      <c r="B64" s="13"/>
      <c r="C64" s="1"/>
      <c r="D64" s="13"/>
      <c r="E64" s="13"/>
      <c r="F64" s="13"/>
      <c r="G64" s="13"/>
      <c r="H64" s="13"/>
      <c r="I64" s="13"/>
      <c r="J64" s="13"/>
      <c r="K64" s="13"/>
      <c r="L64" s="13"/>
      <c r="M64" s="149"/>
      <c r="N64" s="149"/>
      <c r="O64" s="207"/>
      <c r="P64" s="61"/>
    </row>
    <row r="65" spans="1:16" ht="12.75" customHeight="1">
      <c r="A65" s="406" t="s">
        <v>677</v>
      </c>
      <c r="B65" s="13" t="s">
        <v>358</v>
      </c>
      <c r="C65" s="1"/>
      <c r="D65" s="13"/>
      <c r="E65" s="13"/>
      <c r="F65" s="13"/>
      <c r="G65" s="13"/>
      <c r="H65" s="13"/>
      <c r="I65" s="13"/>
      <c r="J65" s="13"/>
      <c r="K65" s="13"/>
      <c r="L65" s="13"/>
      <c r="M65" s="149"/>
      <c r="N65" s="208" t="s">
        <v>587</v>
      </c>
      <c r="O65" s="403">
        <f>'D03'!P42</f>
        <v>0</v>
      </c>
      <c r="P65" s="61"/>
    </row>
    <row r="66" spans="1:16" ht="9" customHeight="1">
      <c r="A66" s="2"/>
      <c r="B66" s="13"/>
      <c r="C66" s="1"/>
      <c r="D66" s="13"/>
      <c r="E66" s="13"/>
      <c r="F66" s="13"/>
      <c r="G66" s="13"/>
      <c r="H66" s="13"/>
      <c r="I66" s="13"/>
      <c r="J66" s="13"/>
      <c r="K66" s="13"/>
      <c r="L66" s="13"/>
      <c r="M66" s="149"/>
      <c r="N66" s="149"/>
      <c r="O66" s="207" t="s">
        <v>268</v>
      </c>
      <c r="P66" s="61"/>
    </row>
    <row r="67" spans="1:16" ht="12.75" customHeight="1">
      <c r="A67" s="406" t="s">
        <v>546</v>
      </c>
      <c r="B67" s="1" t="s">
        <v>357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49"/>
      <c r="N67" s="208" t="s">
        <v>587</v>
      </c>
      <c r="O67" s="403">
        <f>IF(O63&gt;0,MIN(O63,O65),0)</f>
        <v>0</v>
      </c>
      <c r="P67" s="61"/>
    </row>
    <row r="68" spans="1:16" ht="4.5" customHeight="1">
      <c r="A68" s="57"/>
      <c r="B68" s="211"/>
      <c r="C68" s="4"/>
      <c r="D68" s="4"/>
      <c r="E68" s="4"/>
      <c r="F68" s="4"/>
      <c r="G68" s="4"/>
      <c r="H68" s="4"/>
      <c r="I68" s="4"/>
      <c r="J68" s="4"/>
      <c r="K68" s="4"/>
      <c r="L68" s="4"/>
      <c r="M68" s="152"/>
      <c r="N68" s="152"/>
      <c r="O68" s="212"/>
      <c r="P68" s="68"/>
    </row>
    <row r="69" spans="1:16" ht="18" customHeight="1">
      <c r="A69" s="213" t="s">
        <v>762</v>
      </c>
      <c r="B69" s="16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80"/>
      <c r="N69" s="180"/>
      <c r="O69" s="180"/>
      <c r="P69" s="71"/>
    </row>
    <row r="70" spans="1:16" ht="18" customHeight="1">
      <c r="A70" s="1" t="str">
        <f>Rev_Date</f>
        <v>REVISED JULY 1, 2010</v>
      </c>
      <c r="B70" s="1"/>
      <c r="C70" s="1"/>
      <c r="D70" s="54"/>
      <c r="E70" s="54"/>
      <c r="F70" s="54" t="str">
        <f>Exp_Date</f>
        <v>FORM EXPIRES 6-30-12</v>
      </c>
      <c r="G70" s="1"/>
      <c r="H70" s="1"/>
      <c r="I70" s="1"/>
      <c r="J70" s="1"/>
      <c r="K70" s="1"/>
      <c r="L70" s="1"/>
      <c r="M70" s="1"/>
      <c r="N70" s="1"/>
      <c r="O70" s="15"/>
      <c r="P70" s="40" t="s">
        <v>763</v>
      </c>
    </row>
    <row r="71" spans="1:1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3"/>
    </row>
    <row r="72" spans="1:1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3"/>
    </row>
    <row r="73" spans="1:1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3"/>
    </row>
    <row r="74" spans="1:1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3"/>
    </row>
    <row r="75" spans="1:1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>
      <c r="A81" s="1"/>
      <c r="B81" s="1"/>
      <c r="C81" s="1"/>
      <c r="D81" s="1"/>
      <c r="E81" s="1"/>
      <c r="F81" s="54"/>
      <c r="G81" s="17"/>
      <c r="H81" s="17"/>
      <c r="I81" s="17"/>
      <c r="J81" s="17"/>
      <c r="K81" s="17"/>
      <c r="L81" s="17"/>
      <c r="M81" s="182"/>
      <c r="N81" s="182"/>
      <c r="O81" s="182"/>
      <c r="P81" s="182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zoomScale="103" zoomScaleNormal="103" zoomScaleSheetLayoutView="116" workbookViewId="0" topLeftCell="A1">
      <selection activeCell="G38" sqref="G38"/>
    </sheetView>
  </sheetViews>
  <sheetFormatPr defaultColWidth="9.140625" defaultRowHeight="12.75"/>
  <cols>
    <col min="1" max="3" width="2.7109375" style="16" customWidth="1"/>
    <col min="4" max="4" width="32.7109375" style="16" customWidth="1"/>
    <col min="5" max="5" width="20.28125" style="16" customWidth="1"/>
    <col min="6" max="6" width="2.7109375" style="16" customWidth="1"/>
    <col min="7" max="7" width="14.7109375" style="16" customWidth="1"/>
    <col min="8" max="8" width="3.7109375" style="16" customWidth="1"/>
    <col min="9" max="9" width="18.7109375" style="16" customWidth="1"/>
    <col min="10" max="10" width="2.7109375" style="16" customWidth="1"/>
    <col min="11" max="12" width="15.140625" style="16" customWidth="1"/>
    <col min="13" max="16384" width="9.140625" style="16" customWidth="1"/>
  </cols>
  <sheetData>
    <row r="1" spans="1:12" ht="13.5">
      <c r="A1" s="45" t="s">
        <v>764</v>
      </c>
      <c r="B1" s="46"/>
      <c r="C1" s="47"/>
      <c r="D1" s="47"/>
      <c r="E1" s="46"/>
      <c r="F1" s="46"/>
      <c r="G1" s="46"/>
      <c r="H1" s="46"/>
      <c r="I1" s="46"/>
      <c r="J1" s="48"/>
      <c r="K1" s="1"/>
      <c r="L1" s="1"/>
    </row>
    <row r="2" spans="1:12" ht="9.75" customHeight="1">
      <c r="A2" s="49" t="s">
        <v>182</v>
      </c>
      <c r="B2" s="50"/>
      <c r="C2" s="50"/>
      <c r="D2" s="50"/>
      <c r="E2" s="49" t="s">
        <v>450</v>
      </c>
      <c r="F2" s="50"/>
      <c r="G2" s="13"/>
      <c r="H2" s="1"/>
      <c r="I2" s="49" t="s">
        <v>451</v>
      </c>
      <c r="J2" s="170"/>
      <c r="K2" s="1"/>
      <c r="L2" s="1"/>
    </row>
    <row r="3" spans="1:12" s="330" customFormat="1" ht="13.5" customHeight="1">
      <c r="A3" s="323">
        <f>'D01'!$F$3</f>
        <v>0</v>
      </c>
      <c r="B3" s="324"/>
      <c r="C3" s="325"/>
      <c r="D3" s="325"/>
      <c r="E3" s="407">
        <f>'D01'!$F$4</f>
        <v>0</v>
      </c>
      <c r="F3" s="297"/>
      <c r="G3" s="297"/>
      <c r="H3" s="297"/>
      <c r="I3" s="408">
        <f>'D01'!$R$4</f>
        <v>0</v>
      </c>
      <c r="J3" s="329"/>
      <c r="K3" s="300"/>
      <c r="L3" s="300"/>
    </row>
    <row r="4" spans="1:12" ht="2.25" customHeight="1">
      <c r="A4" s="57"/>
      <c r="B4" s="4"/>
      <c r="C4" s="58"/>
      <c r="D4" s="58"/>
      <c r="E4" s="57"/>
      <c r="F4" s="58"/>
      <c r="G4" s="4"/>
      <c r="H4" s="4"/>
      <c r="I4" s="59"/>
      <c r="J4" s="121"/>
      <c r="K4" s="1"/>
      <c r="L4" s="1"/>
    </row>
    <row r="5" spans="1:12" ht="13.5">
      <c r="A5" s="69" t="s">
        <v>765</v>
      </c>
      <c r="B5" s="29"/>
      <c r="C5" s="29"/>
      <c r="D5" s="29"/>
      <c r="E5" s="29"/>
      <c r="F5" s="29"/>
      <c r="G5" s="29"/>
      <c r="H5" s="29"/>
      <c r="I5" s="29"/>
      <c r="J5" s="71"/>
      <c r="K5" s="1"/>
      <c r="L5" s="1"/>
    </row>
    <row r="6" spans="1:12" ht="21" customHeight="1">
      <c r="A6" s="406" t="s">
        <v>456</v>
      </c>
      <c r="B6" s="1" t="s">
        <v>639</v>
      </c>
      <c r="C6" s="1"/>
      <c r="D6" s="1"/>
      <c r="E6" s="1"/>
      <c r="F6" s="1"/>
      <c r="G6" s="1"/>
      <c r="H6" s="1"/>
      <c r="I6" s="13"/>
      <c r="J6" s="61"/>
      <c r="K6" s="1"/>
      <c r="L6" s="1"/>
    </row>
    <row r="7" spans="1:12" ht="15" customHeight="1">
      <c r="A7" s="2"/>
      <c r="B7" s="62" t="s">
        <v>458</v>
      </c>
      <c r="C7" s="1" t="s">
        <v>280</v>
      </c>
      <c r="D7" s="1"/>
      <c r="E7" s="1"/>
      <c r="F7" s="39" t="s">
        <v>587</v>
      </c>
      <c r="G7" s="390">
        <f>'D02'!$F$32</f>
        <v>0</v>
      </c>
      <c r="H7" s="1"/>
      <c r="I7" s="13"/>
      <c r="J7" s="61"/>
      <c r="K7" s="1"/>
      <c r="L7" s="1"/>
    </row>
    <row r="8" spans="1:12" ht="15.75" customHeight="1">
      <c r="A8" s="2"/>
      <c r="B8" s="62" t="s">
        <v>460</v>
      </c>
      <c r="C8" s="1" t="s">
        <v>281</v>
      </c>
      <c r="D8" s="1"/>
      <c r="E8" s="1"/>
      <c r="F8" s="39" t="s">
        <v>587</v>
      </c>
      <c r="G8" s="391">
        <f>'D04'!$H$22</f>
        <v>0</v>
      </c>
      <c r="H8" s="1"/>
      <c r="I8" s="13"/>
      <c r="J8" s="61"/>
      <c r="K8" s="1"/>
      <c r="L8" s="1"/>
    </row>
    <row r="9" spans="1:12" ht="15.75" customHeight="1">
      <c r="A9" s="2"/>
      <c r="B9" s="62" t="s">
        <v>462</v>
      </c>
      <c r="C9" s="1" t="s">
        <v>640</v>
      </c>
      <c r="D9" s="1"/>
      <c r="E9" s="1"/>
      <c r="F9" s="39"/>
      <c r="G9" s="1"/>
      <c r="H9" s="1"/>
      <c r="I9" s="13"/>
      <c r="J9" s="61"/>
      <c r="K9" s="1"/>
      <c r="L9" s="1"/>
    </row>
    <row r="10" spans="1:12" ht="13.5">
      <c r="A10" s="2"/>
      <c r="B10" s="1"/>
      <c r="C10" s="1"/>
      <c r="D10" s="1" t="s">
        <v>641</v>
      </c>
      <c r="E10" s="1"/>
      <c r="F10" s="39"/>
      <c r="G10" s="1"/>
      <c r="H10" s="39" t="s">
        <v>587</v>
      </c>
      <c r="I10" s="390">
        <f>G7-G8</f>
        <v>0</v>
      </c>
      <c r="J10" s="61"/>
      <c r="K10" s="1"/>
      <c r="L10" s="1"/>
    </row>
    <row r="11" spans="1:12" ht="17.25" customHeight="1">
      <c r="A11" s="2"/>
      <c r="B11" s="62" t="s">
        <v>464</v>
      </c>
      <c r="C11" s="1" t="s">
        <v>642</v>
      </c>
      <c r="D11" s="1"/>
      <c r="E11" s="1"/>
      <c r="F11" s="39" t="s">
        <v>587</v>
      </c>
      <c r="G11" s="390">
        <f>ROUND(I10*0.1,0)</f>
        <v>0</v>
      </c>
      <c r="H11" s="1"/>
      <c r="I11" s="13"/>
      <c r="J11" s="61"/>
      <c r="K11" s="1"/>
      <c r="L11" s="1"/>
    </row>
    <row r="12" spans="1:12" ht="20.25" customHeight="1">
      <c r="A12" s="406" t="s">
        <v>479</v>
      </c>
      <c r="B12" s="1" t="s">
        <v>645</v>
      </c>
      <c r="C12" s="1"/>
      <c r="D12" s="1"/>
      <c r="E12" s="1"/>
      <c r="F12" s="39"/>
      <c r="G12" s="1"/>
      <c r="H12" s="1"/>
      <c r="I12" s="13"/>
      <c r="J12" s="61"/>
      <c r="K12" s="1"/>
      <c r="L12" s="1"/>
    </row>
    <row r="13" spans="1:12" ht="13.5">
      <c r="A13" s="2"/>
      <c r="B13" s="1"/>
      <c r="C13" s="1" t="s">
        <v>646</v>
      </c>
      <c r="D13" s="1"/>
      <c r="E13" s="1"/>
      <c r="F13" s="39"/>
      <c r="G13" s="1"/>
      <c r="H13" s="39" t="s">
        <v>587</v>
      </c>
      <c r="I13" s="391">
        <f>MIN(G8,G11)</f>
        <v>0</v>
      </c>
      <c r="J13" s="61"/>
      <c r="K13" s="1"/>
      <c r="L13" s="1"/>
    </row>
    <row r="14" spans="1:12" ht="18" customHeight="1">
      <c r="A14" s="406" t="s">
        <v>485</v>
      </c>
      <c r="B14" s="1" t="s">
        <v>766</v>
      </c>
      <c r="C14" s="1"/>
      <c r="D14" s="1"/>
      <c r="E14" s="1"/>
      <c r="F14" s="39"/>
      <c r="G14" s="1"/>
      <c r="H14" s="39" t="s">
        <v>587</v>
      </c>
      <c r="I14" s="390">
        <f>I10+I13</f>
        <v>0</v>
      </c>
      <c r="J14" s="61"/>
      <c r="K14" s="1"/>
      <c r="L14" s="1"/>
    </row>
    <row r="15" spans="1:12" ht="13.5">
      <c r="A15" s="2"/>
      <c r="B15" s="1"/>
      <c r="C15" s="1"/>
      <c r="D15" s="1"/>
      <c r="E15" s="1"/>
      <c r="F15" s="39"/>
      <c r="G15" s="1"/>
      <c r="H15" s="1"/>
      <c r="I15" s="191" t="s">
        <v>767</v>
      </c>
      <c r="J15" s="61"/>
      <c r="K15" s="1"/>
      <c r="L15" s="1"/>
    </row>
    <row r="16" spans="1:12" s="201" customFormat="1" ht="16.5" customHeight="1">
      <c r="A16" s="199" t="s">
        <v>671</v>
      </c>
      <c r="B16" s="494"/>
      <c r="C16" s="494"/>
      <c r="D16" s="494"/>
      <c r="E16" s="494"/>
      <c r="F16" s="494"/>
      <c r="G16" s="494"/>
      <c r="H16" s="494"/>
      <c r="I16" s="494"/>
      <c r="J16" s="495"/>
      <c r="K16" s="200"/>
      <c r="L16" s="200"/>
    </row>
    <row r="17" spans="1:12" ht="13.5">
      <c r="A17" s="2"/>
      <c r="B17" s="1"/>
      <c r="C17" s="1"/>
      <c r="D17" s="1"/>
      <c r="E17" s="1"/>
      <c r="F17" s="39"/>
      <c r="G17" s="1"/>
      <c r="H17" s="1"/>
      <c r="I17" s="13"/>
      <c r="J17" s="61"/>
      <c r="K17" s="1"/>
      <c r="L17" s="1"/>
    </row>
    <row r="18" spans="1:12" ht="13.5">
      <c r="A18" s="406" t="s">
        <v>490</v>
      </c>
      <c r="B18" s="1" t="s">
        <v>672</v>
      </c>
      <c r="C18" s="1"/>
      <c r="D18" s="1"/>
      <c r="E18" s="1"/>
      <c r="F18" s="39"/>
      <c r="G18" s="1"/>
      <c r="H18" s="1"/>
      <c r="I18" s="13"/>
      <c r="J18" s="61"/>
      <c r="K18" s="1"/>
      <c r="L18" s="1"/>
    </row>
    <row r="19" spans="1:12" ht="17.25" customHeight="1">
      <c r="A19" s="2"/>
      <c r="B19" s="62" t="s">
        <v>458</v>
      </c>
      <c r="C19" s="1" t="s">
        <v>278</v>
      </c>
      <c r="D19" s="1"/>
      <c r="E19" s="1"/>
      <c r="F19" s="39" t="s">
        <v>587</v>
      </c>
      <c r="G19" s="390">
        <f>'D02'!$G$32</f>
        <v>0</v>
      </c>
      <c r="H19" s="1"/>
      <c r="I19" s="13"/>
      <c r="J19" s="61"/>
      <c r="K19" s="1"/>
      <c r="L19" s="1"/>
    </row>
    <row r="20" spans="1:12" ht="17.25" customHeight="1">
      <c r="A20" s="2"/>
      <c r="B20" s="62" t="s">
        <v>460</v>
      </c>
      <c r="C20" s="1" t="s">
        <v>768</v>
      </c>
      <c r="D20" s="1"/>
      <c r="E20" s="1"/>
      <c r="F20" s="39" t="s">
        <v>587</v>
      </c>
      <c r="G20" s="390">
        <f>'D02'!$G$13</f>
        <v>0</v>
      </c>
      <c r="H20" s="1"/>
      <c r="I20" s="13"/>
      <c r="J20" s="61"/>
      <c r="K20" s="1"/>
      <c r="L20" s="1"/>
    </row>
    <row r="21" spans="1:12" ht="17.25" customHeight="1">
      <c r="A21" s="2"/>
      <c r="B21" s="62" t="s">
        <v>462</v>
      </c>
      <c r="C21" s="1" t="s">
        <v>282</v>
      </c>
      <c r="D21" s="1"/>
      <c r="E21" s="1"/>
      <c r="F21" s="39" t="s">
        <v>587</v>
      </c>
      <c r="G21" s="391">
        <f>'D04'!$I$22</f>
        <v>0</v>
      </c>
      <c r="H21" s="1"/>
      <c r="I21" s="13"/>
      <c r="J21" s="61"/>
      <c r="K21" s="1"/>
      <c r="L21" s="1"/>
    </row>
    <row r="22" spans="1:12" ht="17.25" customHeight="1">
      <c r="A22" s="2"/>
      <c r="B22" s="62" t="s">
        <v>464</v>
      </c>
      <c r="C22" s="1" t="s">
        <v>769</v>
      </c>
      <c r="D22" s="1"/>
      <c r="E22" s="1"/>
      <c r="F22" s="39" t="s">
        <v>587</v>
      </c>
      <c r="G22" s="391">
        <f>'D04'!$K$28</f>
        <v>0</v>
      </c>
      <c r="H22" s="1"/>
      <c r="I22" s="13"/>
      <c r="J22" s="61"/>
      <c r="K22" s="1"/>
      <c r="L22" s="1"/>
    </row>
    <row r="23" spans="1:12" ht="17.25" customHeight="1">
      <c r="A23" s="2"/>
      <c r="B23" s="62" t="s">
        <v>466</v>
      </c>
      <c r="C23" s="1" t="s">
        <v>318</v>
      </c>
      <c r="D23" s="1"/>
      <c r="E23" s="1"/>
      <c r="F23" s="39" t="s">
        <v>587</v>
      </c>
      <c r="G23" s="391">
        <f>'D04'!K35</f>
        <v>0</v>
      </c>
      <c r="H23" s="1"/>
      <c r="I23" s="13"/>
      <c r="J23" s="61"/>
      <c r="K23" s="1"/>
      <c r="L23" s="1"/>
    </row>
    <row r="24" spans="1:12" ht="17.25" customHeight="1">
      <c r="A24" s="2"/>
      <c r="B24" s="62" t="s">
        <v>469</v>
      </c>
      <c r="C24" s="1" t="s">
        <v>640</v>
      </c>
      <c r="D24" s="1"/>
      <c r="E24" s="1"/>
      <c r="F24" s="39"/>
      <c r="G24" s="1"/>
      <c r="H24" s="1"/>
      <c r="I24" s="13"/>
      <c r="J24" s="61"/>
      <c r="K24" s="1"/>
      <c r="L24" s="1"/>
    </row>
    <row r="25" spans="1:12" ht="13.5">
      <c r="A25" s="2"/>
      <c r="B25" s="1"/>
      <c r="C25" s="1"/>
      <c r="D25" s="1" t="s">
        <v>770</v>
      </c>
      <c r="E25" s="1"/>
      <c r="F25" s="39"/>
      <c r="G25" s="1"/>
      <c r="H25" s="39" t="s">
        <v>587</v>
      </c>
      <c r="I25" s="390">
        <f>G19-G20-G21-G22-G23</f>
        <v>0</v>
      </c>
      <c r="J25" s="61"/>
      <c r="K25" s="1"/>
      <c r="L25" s="1"/>
    </row>
    <row r="26" spans="1:12" ht="17.25" customHeight="1">
      <c r="A26" s="2"/>
      <c r="B26" s="62" t="s">
        <v>471</v>
      </c>
      <c r="C26" s="1" t="s">
        <v>771</v>
      </c>
      <c r="D26" s="1"/>
      <c r="E26" s="1"/>
      <c r="F26" s="39" t="s">
        <v>587</v>
      </c>
      <c r="G26" s="390">
        <f>ROUND(I25*0.2,0)</f>
        <v>0</v>
      </c>
      <c r="H26" s="1"/>
      <c r="I26" s="13"/>
      <c r="J26" s="61"/>
      <c r="K26" s="1"/>
      <c r="L26" s="1"/>
    </row>
    <row r="27" spans="1:12" ht="19.5" customHeight="1">
      <c r="A27" s="406" t="s">
        <v>493</v>
      </c>
      <c r="B27" s="1" t="s">
        <v>772</v>
      </c>
      <c r="C27" s="1"/>
      <c r="D27" s="1"/>
      <c r="E27" s="1"/>
      <c r="F27" s="39"/>
      <c r="G27" s="1"/>
      <c r="H27" s="1"/>
      <c r="I27" s="13"/>
      <c r="J27" s="61"/>
      <c r="K27" s="1"/>
      <c r="L27" s="1"/>
    </row>
    <row r="28" spans="1:12" ht="17.25" customHeight="1">
      <c r="A28" s="2"/>
      <c r="B28" s="62" t="s">
        <v>458</v>
      </c>
      <c r="C28" s="1" t="s">
        <v>679</v>
      </c>
      <c r="D28" s="1"/>
      <c r="E28" s="1"/>
      <c r="F28" s="39" t="s">
        <v>587</v>
      </c>
      <c r="G28" s="391">
        <f>'D04'!$K$26</f>
        <v>0</v>
      </c>
      <c r="H28" s="1"/>
      <c r="I28" s="13"/>
      <c r="J28" s="61"/>
      <c r="K28" s="1"/>
      <c r="L28" s="1"/>
    </row>
    <row r="29" spans="1:12" ht="17.25" customHeight="1">
      <c r="A29" s="2"/>
      <c r="B29" s="62" t="s">
        <v>460</v>
      </c>
      <c r="C29" s="1" t="s">
        <v>773</v>
      </c>
      <c r="D29" s="1"/>
      <c r="E29" s="1"/>
      <c r="F29" s="39"/>
      <c r="G29" s="1"/>
      <c r="H29" s="1"/>
      <c r="I29" s="13"/>
      <c r="J29" s="61"/>
      <c r="K29" s="1"/>
      <c r="L29" s="1"/>
    </row>
    <row r="30" spans="1:12" ht="13.5">
      <c r="A30" s="2"/>
      <c r="B30" s="1"/>
      <c r="C30" s="1"/>
      <c r="D30" s="1" t="s">
        <v>774</v>
      </c>
      <c r="E30" s="1"/>
      <c r="F30" s="39" t="s">
        <v>587</v>
      </c>
      <c r="G30" s="391">
        <f>'D04'!$K$27</f>
        <v>0</v>
      </c>
      <c r="H30" s="1"/>
      <c r="I30" s="13"/>
      <c r="J30" s="61"/>
      <c r="K30" s="1"/>
      <c r="L30" s="1"/>
    </row>
    <row r="31" spans="1:12" ht="17.25" customHeight="1">
      <c r="A31" s="2"/>
      <c r="B31" s="62" t="s">
        <v>462</v>
      </c>
      <c r="C31" s="1" t="s">
        <v>681</v>
      </c>
      <c r="D31" s="1"/>
      <c r="E31" s="1"/>
      <c r="F31" s="39"/>
      <c r="G31" s="1"/>
      <c r="H31" s="1"/>
      <c r="I31" s="13"/>
      <c r="J31" s="61"/>
      <c r="K31" s="1"/>
      <c r="L31" s="1"/>
    </row>
    <row r="32" spans="1:12" ht="13.5">
      <c r="A32" s="2"/>
      <c r="B32" s="1"/>
      <c r="C32" s="1"/>
      <c r="D32" s="1" t="s">
        <v>775</v>
      </c>
      <c r="E32" s="1"/>
      <c r="F32" s="39" t="s">
        <v>587</v>
      </c>
      <c r="G32" s="391">
        <f>G28+G30</f>
        <v>0</v>
      </c>
      <c r="H32" s="1"/>
      <c r="I32" s="13"/>
      <c r="J32" s="61"/>
      <c r="K32" s="1"/>
      <c r="L32" s="1"/>
    </row>
    <row r="33" spans="1:12" ht="17.25" customHeight="1">
      <c r="A33" s="2"/>
      <c r="B33" s="62" t="s">
        <v>464</v>
      </c>
      <c r="C33" s="1" t="s">
        <v>683</v>
      </c>
      <c r="D33" s="1"/>
      <c r="E33" s="1"/>
      <c r="F33" s="1"/>
      <c r="G33" s="1"/>
      <c r="H33" s="1"/>
      <c r="I33" s="13"/>
      <c r="J33" s="61"/>
      <c r="K33" s="1"/>
      <c r="L33" s="1"/>
    </row>
    <row r="34" spans="1:12" ht="13.5">
      <c r="A34" s="2"/>
      <c r="B34" s="1"/>
      <c r="C34" s="1"/>
      <c r="D34" s="1" t="s">
        <v>776</v>
      </c>
      <c r="E34" s="1"/>
      <c r="F34" s="1"/>
      <c r="G34" s="1"/>
      <c r="H34" s="39" t="s">
        <v>587</v>
      </c>
      <c r="I34" s="390">
        <f>MIN(G26,G32)</f>
        <v>0</v>
      </c>
      <c r="J34" s="61"/>
      <c r="K34" s="1"/>
      <c r="L34" s="1"/>
    </row>
    <row r="35" spans="1:12" ht="20.25" customHeight="1">
      <c r="A35" s="406" t="s">
        <v>505</v>
      </c>
      <c r="B35" s="1" t="s">
        <v>777</v>
      </c>
      <c r="C35" s="1"/>
      <c r="D35" s="1"/>
      <c r="E35" s="1"/>
      <c r="F35" s="1"/>
      <c r="G35" s="1"/>
      <c r="H35" s="1"/>
      <c r="I35" s="13"/>
      <c r="J35" s="61"/>
      <c r="K35" s="1"/>
      <c r="L35" s="1"/>
    </row>
    <row r="36" spans="1:12" ht="13.5">
      <c r="A36" s="2"/>
      <c r="B36" s="1"/>
      <c r="C36" s="1" t="s">
        <v>778</v>
      </c>
      <c r="D36" s="1"/>
      <c r="E36" s="1"/>
      <c r="F36" s="1"/>
      <c r="G36" s="1"/>
      <c r="H36" s="39" t="s">
        <v>587</v>
      </c>
      <c r="I36" s="391">
        <f>MIN(G23,G26)</f>
        <v>0</v>
      </c>
      <c r="J36" s="61"/>
      <c r="K36" s="1"/>
      <c r="L36" s="1"/>
    </row>
    <row r="37" spans="1:12" ht="20.25" customHeight="1">
      <c r="A37" s="202"/>
      <c r="B37" s="6"/>
      <c r="C37" s="1"/>
      <c r="D37" s="1"/>
      <c r="E37" s="109">
        <f>IF(AND(($E$38)&gt;0,($G$38)=""),"CHECK FOR PART C, APPROVED COSTS","")</f>
      </c>
      <c r="F37" s="1"/>
      <c r="G37" s="1"/>
      <c r="H37" s="1"/>
      <c r="I37" s="13"/>
      <c r="J37" s="61"/>
      <c r="K37" s="1"/>
      <c r="L37" s="1"/>
    </row>
    <row r="38" spans="1:12" ht="13.5">
      <c r="A38" s="406" t="s">
        <v>511</v>
      </c>
      <c r="B38" s="1" t="s">
        <v>695</v>
      </c>
      <c r="C38" s="1"/>
      <c r="D38" s="1"/>
      <c r="E38" s="390">
        <f>'D02'!G13</f>
        <v>0</v>
      </c>
      <c r="F38" s="1"/>
      <c r="G38" s="396"/>
      <c r="H38" s="39" t="s">
        <v>587</v>
      </c>
      <c r="I38" s="390">
        <f>IF(G38&gt;0,MIN(E38,G38),0)</f>
        <v>0</v>
      </c>
      <c r="J38" s="203"/>
      <c r="K38" s="1"/>
      <c r="L38" s="1"/>
    </row>
    <row r="39" spans="1:11" s="1" customFormat="1" ht="12.75" customHeight="1">
      <c r="A39" s="2"/>
      <c r="E39" s="191" t="s">
        <v>696</v>
      </c>
      <c r="G39" s="191" t="s">
        <v>697</v>
      </c>
      <c r="I39" s="191" t="s">
        <v>698</v>
      </c>
      <c r="J39" s="203"/>
      <c r="K39" s="13"/>
    </row>
    <row r="40" spans="1:12" ht="20.25" customHeight="1">
      <c r="A40" s="406" t="s">
        <v>677</v>
      </c>
      <c r="B40" s="1" t="s">
        <v>779</v>
      </c>
      <c r="C40" s="1"/>
      <c r="D40" s="1"/>
      <c r="E40" s="6"/>
      <c r="F40" s="1"/>
      <c r="G40" s="6"/>
      <c r="H40" s="1"/>
      <c r="I40" s="1"/>
      <c r="J40" s="203"/>
      <c r="K40" s="1"/>
      <c r="L40" s="1"/>
    </row>
    <row r="41" spans="1:12" ht="13.5">
      <c r="A41" s="2"/>
      <c r="B41" s="1"/>
      <c r="C41" s="1" t="s">
        <v>780</v>
      </c>
      <c r="D41" s="1"/>
      <c r="E41" s="1"/>
      <c r="F41" s="1"/>
      <c r="G41" s="1"/>
      <c r="H41" s="39" t="s">
        <v>587</v>
      </c>
      <c r="I41" s="390">
        <f>I25+I34+I36+I38</f>
        <v>0</v>
      </c>
      <c r="J41" s="61"/>
      <c r="K41" s="1"/>
      <c r="L41" s="1"/>
    </row>
    <row r="42" spans="1:12" ht="13.5">
      <c r="A42" s="57"/>
      <c r="B42" s="4"/>
      <c r="C42" s="4"/>
      <c r="D42" s="4"/>
      <c r="E42" s="4"/>
      <c r="F42" s="4"/>
      <c r="G42" s="4"/>
      <c r="H42" s="4"/>
      <c r="I42" s="224" t="s">
        <v>701</v>
      </c>
      <c r="J42" s="68"/>
      <c r="K42" s="1"/>
      <c r="L42" s="1"/>
    </row>
    <row r="43" spans="1:12" ht="16.5" customHeight="1">
      <c r="A43" s="199" t="s">
        <v>643</v>
      </c>
      <c r="B43" s="46"/>
      <c r="C43" s="46"/>
      <c r="D43" s="46"/>
      <c r="E43" s="46"/>
      <c r="F43" s="46"/>
      <c r="G43" s="46"/>
      <c r="H43" s="46"/>
      <c r="I43" s="46"/>
      <c r="J43" s="48"/>
      <c r="K43" s="1"/>
      <c r="L43" s="1"/>
    </row>
    <row r="44" spans="1:12" ht="9.75" customHeight="1">
      <c r="A44" s="2"/>
      <c r="B44" s="1"/>
      <c r="C44" s="1"/>
      <c r="D44" s="1"/>
      <c r="E44" s="1"/>
      <c r="F44" s="1"/>
      <c r="G44" s="1"/>
      <c r="H44" s="1"/>
      <c r="I44" s="13"/>
      <c r="J44" s="61"/>
      <c r="K44" s="1"/>
      <c r="L44" s="1"/>
    </row>
    <row r="45" spans="1:12" ht="13.5">
      <c r="A45" s="406" t="s">
        <v>546</v>
      </c>
      <c r="B45" s="1" t="s">
        <v>644</v>
      </c>
      <c r="C45" s="1"/>
      <c r="D45" s="1"/>
      <c r="E45" s="1"/>
      <c r="F45" s="1"/>
      <c r="G45" s="1"/>
      <c r="H45" s="39" t="s">
        <v>587</v>
      </c>
      <c r="I45" s="390">
        <f>I14+I41</f>
        <v>0</v>
      </c>
      <c r="J45" s="61"/>
      <c r="K45" s="1"/>
      <c r="L45" s="1"/>
    </row>
    <row r="46" spans="1:12" ht="9.75" customHeight="1">
      <c r="A46" s="57"/>
      <c r="B46" s="4"/>
      <c r="C46" s="4"/>
      <c r="D46" s="4"/>
      <c r="E46" s="4"/>
      <c r="F46" s="4"/>
      <c r="G46" s="4"/>
      <c r="H46" s="4"/>
      <c r="I46" s="4"/>
      <c r="J46" s="68"/>
      <c r="K46" s="1"/>
      <c r="L46" s="1"/>
    </row>
    <row r="47" spans="1:12" ht="17.25" customHeight="1">
      <c r="A47" s="1" t="str">
        <f>Rev_Date</f>
        <v>REVISED JULY 1, 2010</v>
      </c>
      <c r="B47" s="1"/>
      <c r="C47" s="1"/>
      <c r="D47" s="1"/>
      <c r="E47" s="25" t="str">
        <f>Exp_Date</f>
        <v>FORM EXPIRES 6-30-12</v>
      </c>
      <c r="F47" s="39"/>
      <c r="G47" s="1"/>
      <c r="H47" s="1"/>
      <c r="I47" s="1"/>
      <c r="J47" s="39" t="s">
        <v>781</v>
      </c>
      <c r="K47" s="1"/>
      <c r="L47" s="1"/>
    </row>
    <row r="48" spans="1:1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zoomScale="97" zoomScaleNormal="97" zoomScaleSheetLayoutView="100" workbookViewId="0" topLeftCell="A1">
      <selection activeCell="G8" sqref="G8"/>
    </sheetView>
  </sheetViews>
  <sheetFormatPr defaultColWidth="9.140625" defaultRowHeight="12.75"/>
  <cols>
    <col min="1" max="1" width="1.7109375" style="1" customWidth="1"/>
    <col min="2" max="3" width="2.7109375" style="1" customWidth="1"/>
    <col min="4" max="4" width="8.7109375" style="1" customWidth="1"/>
    <col min="5" max="5" width="4.7109375" style="1" customWidth="1"/>
    <col min="6" max="6" width="11.00390625" style="1" customWidth="1"/>
    <col min="7" max="7" width="12.7109375" style="1" customWidth="1"/>
    <col min="8" max="8" width="2.7109375" style="1" customWidth="1"/>
    <col min="9" max="9" width="10.00390625" style="1" customWidth="1"/>
    <col min="10" max="10" width="2.7109375" style="1" customWidth="1"/>
    <col min="11" max="11" width="1.7109375" style="1" customWidth="1"/>
    <col min="12" max="12" width="11.7109375" style="23" customWidth="1"/>
    <col min="13" max="13" width="1.7109375" style="1" customWidth="1"/>
    <col min="14" max="14" width="2.57421875" style="1" customWidth="1"/>
    <col min="15" max="15" width="1.7109375" style="1" customWidth="1"/>
    <col min="16" max="16" width="12.57421875" style="1" customWidth="1"/>
    <col min="17" max="17" width="4.421875" style="1" customWidth="1"/>
    <col min="18" max="18" width="14.00390625" style="1" customWidth="1"/>
    <col min="19" max="19" width="2.7109375" style="1" customWidth="1"/>
    <col min="20" max="16384" width="9.140625" style="1" customWidth="1"/>
  </cols>
  <sheetData>
    <row r="1" spans="1:19" s="17" customFormat="1" ht="13.5">
      <c r="A1" s="45" t="s">
        <v>269</v>
      </c>
      <c r="B1" s="47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2.75" customHeight="1">
      <c r="A2" s="49" t="s">
        <v>182</v>
      </c>
      <c r="B2" s="183"/>
      <c r="C2" s="183"/>
      <c r="D2" s="183"/>
      <c r="E2" s="13"/>
      <c r="F2" s="13"/>
      <c r="G2" s="61"/>
      <c r="H2" s="50" t="s">
        <v>450</v>
      </c>
      <c r="I2" s="50"/>
      <c r="J2" s="50"/>
      <c r="K2" s="13"/>
      <c r="L2" s="129"/>
      <c r="M2" s="13"/>
      <c r="N2" s="13"/>
      <c r="O2" s="50"/>
      <c r="P2" s="184"/>
      <c r="Q2" s="49" t="s">
        <v>451</v>
      </c>
      <c r="R2" s="184"/>
      <c r="S2" s="185"/>
    </row>
    <row r="3" spans="1:19" s="300" customFormat="1" ht="15" customHeight="1">
      <c r="A3" s="296"/>
      <c r="B3" s="297">
        <f>IF('D01'!$F$3&lt;&gt;"",'D01'!$F$3,"")</f>
      </c>
      <c r="C3" s="298"/>
      <c r="D3" s="298"/>
      <c r="E3" s="297"/>
      <c r="F3" s="297"/>
      <c r="G3" s="329"/>
      <c r="H3" s="297">
        <f>IF('D01'!$F$4&lt;&gt;"",'D01'!$F$4,"")</f>
      </c>
      <c r="I3" s="297"/>
      <c r="J3" s="297"/>
      <c r="K3" s="297"/>
      <c r="L3" s="380"/>
      <c r="M3" s="297"/>
      <c r="N3" s="297"/>
      <c r="O3" s="297"/>
      <c r="P3" s="297"/>
      <c r="Q3" s="328">
        <f>IF('D01'!$R$4&lt;&gt;"",'D01'!$R$4,"")</f>
      </c>
      <c r="R3" s="326"/>
      <c r="S3" s="327"/>
    </row>
    <row r="4" spans="1:19" ht="7.5" customHeight="1">
      <c r="A4" s="57"/>
      <c r="B4" s="187"/>
      <c r="C4" s="187"/>
      <c r="D4" s="187"/>
      <c r="E4" s="4"/>
      <c r="F4" s="4"/>
      <c r="G4" s="68"/>
      <c r="H4" s="4"/>
      <c r="I4" s="187"/>
      <c r="J4" s="187"/>
      <c r="K4" s="4"/>
      <c r="L4" s="171"/>
      <c r="M4" s="4"/>
      <c r="N4" s="4"/>
      <c r="O4" s="187"/>
      <c r="P4" s="120"/>
      <c r="Q4" s="188"/>
      <c r="R4" s="120"/>
      <c r="S4" s="121"/>
    </row>
    <row r="5" spans="1:19" s="17" customFormat="1" ht="13.5">
      <c r="A5" s="45" t="s">
        <v>373</v>
      </c>
      <c r="B5" s="47"/>
      <c r="C5" s="47"/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8"/>
    </row>
    <row r="6" spans="1:19" ht="20.25" customHeight="1">
      <c r="A6" s="2"/>
      <c r="B6" s="13" t="s">
        <v>456</v>
      </c>
      <c r="C6" s="13" t="s">
        <v>704</v>
      </c>
      <c r="D6" s="13"/>
      <c r="E6" s="13"/>
      <c r="F6" s="13"/>
      <c r="G6" s="13"/>
      <c r="H6" s="13"/>
      <c r="I6" s="13"/>
      <c r="J6" s="13"/>
      <c r="K6" s="13"/>
      <c r="L6" s="129"/>
      <c r="M6" s="13"/>
      <c r="N6" s="40"/>
      <c r="O6" s="153"/>
      <c r="P6" s="153"/>
      <c r="Q6" s="153"/>
      <c r="R6" s="13"/>
      <c r="S6" s="61"/>
    </row>
    <row r="7" spans="1:19" ht="13.5">
      <c r="A7" s="2"/>
      <c r="B7" s="13"/>
      <c r="C7" s="179" t="s">
        <v>458</v>
      </c>
      <c r="D7" s="13" t="s">
        <v>901</v>
      </c>
      <c r="E7" s="13"/>
      <c r="F7" s="13"/>
      <c r="G7" s="13"/>
      <c r="H7" s="13"/>
      <c r="I7" s="13"/>
      <c r="J7" s="13"/>
      <c r="K7" s="13"/>
      <c r="L7" s="129"/>
      <c r="M7" s="13"/>
      <c r="N7" s="40"/>
      <c r="O7" s="153"/>
      <c r="P7" s="153"/>
      <c r="Q7" s="153"/>
      <c r="R7" s="13"/>
      <c r="S7" s="61"/>
    </row>
    <row r="8" spans="1:19" ht="18" customHeight="1">
      <c r="A8" s="2"/>
      <c r="B8" s="13"/>
      <c r="C8" s="13"/>
      <c r="D8" s="13" t="s">
        <v>921</v>
      </c>
      <c r="E8" s="13"/>
      <c r="F8" s="13"/>
      <c r="G8" s="399"/>
      <c r="H8" s="129" t="s">
        <v>706</v>
      </c>
      <c r="I8" s="189">
        <v>6200</v>
      </c>
      <c r="J8" s="13" t="s">
        <v>618</v>
      </c>
      <c r="K8" s="13" t="s">
        <v>587</v>
      </c>
      <c r="L8" s="390">
        <f>G8*I8</f>
        <v>0</v>
      </c>
      <c r="M8" s="190"/>
      <c r="N8" s="13"/>
      <c r="O8" s="13"/>
      <c r="Q8" s="13"/>
      <c r="R8" s="13"/>
      <c r="S8" s="61"/>
    </row>
    <row r="9" spans="1:19" ht="6" customHeight="1">
      <c r="A9" s="2"/>
      <c r="B9" s="13"/>
      <c r="C9" s="179"/>
      <c r="D9" s="13"/>
      <c r="E9" s="13"/>
      <c r="F9" s="13"/>
      <c r="G9" s="191"/>
      <c r="H9" s="13"/>
      <c r="I9" s="13"/>
      <c r="J9" s="13"/>
      <c r="K9" s="13"/>
      <c r="L9" s="129"/>
      <c r="M9" s="192"/>
      <c r="N9" s="13"/>
      <c r="O9" s="13"/>
      <c r="Q9" s="587"/>
      <c r="R9" s="13"/>
      <c r="S9" s="61"/>
    </row>
    <row r="10" spans="1:19" ht="18.75" customHeight="1">
      <c r="A10" s="2"/>
      <c r="B10" s="13"/>
      <c r="C10" s="13"/>
      <c r="D10" s="13" t="s">
        <v>707</v>
      </c>
      <c r="E10" s="13"/>
      <c r="F10" s="13"/>
      <c r="G10" s="399"/>
      <c r="H10" s="129" t="s">
        <v>706</v>
      </c>
      <c r="I10" s="189">
        <v>7600</v>
      </c>
      <c r="J10" s="13" t="s">
        <v>618</v>
      </c>
      <c r="K10" s="13" t="s">
        <v>587</v>
      </c>
      <c r="L10" s="390">
        <f>G10*I10</f>
        <v>0</v>
      </c>
      <c r="M10" s="190"/>
      <c r="N10" s="13"/>
      <c r="O10" s="13"/>
      <c r="Q10" s="589"/>
      <c r="R10" s="13"/>
      <c r="S10" s="61"/>
    </row>
    <row r="11" spans="1:19" ht="6" customHeight="1">
      <c r="A11" s="2"/>
      <c r="B11" s="13"/>
      <c r="C11" s="179"/>
      <c r="D11" s="13"/>
      <c r="E11" s="13"/>
      <c r="F11" s="13"/>
      <c r="G11" s="191"/>
      <c r="H11" s="13"/>
      <c r="I11" s="13"/>
      <c r="J11" s="13"/>
      <c r="K11" s="13"/>
      <c r="L11" s="129"/>
      <c r="M11" s="192"/>
      <c r="N11" s="13"/>
      <c r="O11" s="13"/>
      <c r="Q11" s="587"/>
      <c r="R11" s="13"/>
      <c r="S11" s="61"/>
    </row>
    <row r="12" spans="1:19" ht="15.75" customHeight="1">
      <c r="A12" s="2"/>
      <c r="B12" s="13"/>
      <c r="C12" s="179"/>
      <c r="D12" s="13" t="s">
        <v>900</v>
      </c>
      <c r="E12" s="13"/>
      <c r="F12" s="13"/>
      <c r="G12" s="191"/>
      <c r="H12" s="13"/>
      <c r="I12" s="13"/>
      <c r="J12" s="13"/>
      <c r="K12" s="13" t="s">
        <v>587</v>
      </c>
      <c r="L12" s="390">
        <f>SUM(L8:L10)</f>
        <v>0</v>
      </c>
      <c r="M12" s="192"/>
      <c r="N12" s="13"/>
      <c r="O12" s="13"/>
      <c r="Q12" s="590"/>
      <c r="R12" s="13"/>
      <c r="S12" s="61"/>
    </row>
    <row r="13" spans="1:19" ht="20.25" customHeight="1">
      <c r="A13" s="2"/>
      <c r="B13" s="13"/>
      <c r="C13" s="179" t="s">
        <v>460</v>
      </c>
      <c r="D13" s="13" t="s">
        <v>708</v>
      </c>
      <c r="E13" s="13"/>
      <c r="F13" s="13"/>
      <c r="G13" s="13"/>
      <c r="H13" s="13"/>
      <c r="I13" s="13"/>
      <c r="J13" s="13"/>
      <c r="K13" s="13"/>
      <c r="L13" s="191" t="s">
        <v>709</v>
      </c>
      <c r="M13" s="183"/>
      <c r="N13" s="13"/>
      <c r="O13" s="13"/>
      <c r="P13" s="13"/>
      <c r="Q13" s="13"/>
      <c r="R13" s="13"/>
      <c r="S13" s="61"/>
    </row>
    <row r="14" spans="1:19" ht="13.5">
      <c r="A14" s="2"/>
      <c r="B14" s="13"/>
      <c r="C14" s="179"/>
      <c r="D14" s="12" t="s">
        <v>458</v>
      </c>
      <c r="E14" s="13" t="s">
        <v>710</v>
      </c>
      <c r="F14" s="13"/>
      <c r="G14" s="13"/>
      <c r="H14" s="13"/>
      <c r="I14" s="13"/>
      <c r="J14" s="13"/>
      <c r="K14" s="13"/>
      <c r="L14" s="399"/>
      <c r="M14" s="192" t="s">
        <v>619</v>
      </c>
      <c r="N14" s="13"/>
      <c r="O14" s="13"/>
      <c r="P14" s="13"/>
      <c r="Q14" s="13"/>
      <c r="R14" s="13"/>
      <c r="S14" s="61"/>
    </row>
    <row r="15" spans="1:19" ht="13.5">
      <c r="A15" s="2"/>
      <c r="B15" s="13"/>
      <c r="C15" s="13"/>
      <c r="D15" s="13"/>
      <c r="E15" s="193" t="s">
        <v>711</v>
      </c>
      <c r="F15" s="13"/>
      <c r="G15" s="13"/>
      <c r="H15" s="13"/>
      <c r="I15" s="13"/>
      <c r="J15" s="13"/>
      <c r="K15" s="13"/>
      <c r="L15" s="191" t="s">
        <v>712</v>
      </c>
      <c r="M15" s="183"/>
      <c r="N15" s="13"/>
      <c r="O15" s="13"/>
      <c r="P15" s="13"/>
      <c r="Q15" s="13"/>
      <c r="R15" s="13"/>
      <c r="S15" s="61"/>
    </row>
    <row r="16" spans="1:19" ht="13.5">
      <c r="A16" s="2"/>
      <c r="B16" s="13"/>
      <c r="C16" s="179"/>
      <c r="D16" s="12" t="s">
        <v>460</v>
      </c>
      <c r="E16" s="13" t="s">
        <v>713</v>
      </c>
      <c r="F16" s="13"/>
      <c r="G16" s="13"/>
      <c r="H16" s="13"/>
      <c r="I16" s="13"/>
      <c r="J16" s="13"/>
      <c r="K16" s="40"/>
      <c r="L16" s="399"/>
      <c r="M16" s="192" t="s">
        <v>619</v>
      </c>
      <c r="N16" s="40"/>
      <c r="O16" s="153"/>
      <c r="P16" s="153"/>
      <c r="Q16" s="153"/>
      <c r="R16" s="13"/>
      <c r="S16" s="61"/>
    </row>
    <row r="17" spans="1:19" ht="13.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91" t="s">
        <v>714</v>
      </c>
      <c r="M17" s="54"/>
      <c r="N17" s="13"/>
      <c r="O17" s="13"/>
      <c r="P17" s="13"/>
      <c r="Q17" s="13"/>
      <c r="R17" s="13"/>
      <c r="S17" s="61"/>
    </row>
    <row r="18" spans="1:19" ht="13.5">
      <c r="A18" s="2"/>
      <c r="B18" s="13"/>
      <c r="C18" s="13"/>
      <c r="D18" s="12" t="s">
        <v>462</v>
      </c>
      <c r="E18" s="13" t="s">
        <v>715</v>
      </c>
      <c r="F18" s="13"/>
      <c r="G18" s="13"/>
      <c r="H18" s="13"/>
      <c r="I18" s="13"/>
      <c r="J18" s="13"/>
      <c r="K18" s="13"/>
      <c r="L18" s="394">
        <f>IF(ISERROR(L14/L16),0,ROUND(L14/L16,4))</f>
        <v>0</v>
      </c>
      <c r="M18" s="24"/>
      <c r="N18" s="13"/>
      <c r="O18" s="13"/>
      <c r="P18" s="13"/>
      <c r="Q18" s="13"/>
      <c r="R18" s="13"/>
      <c r="S18" s="61"/>
    </row>
    <row r="19" spans="1:19" ht="9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91" t="s">
        <v>716</v>
      </c>
      <c r="M19" s="24"/>
      <c r="N19" s="13"/>
      <c r="O19" s="13"/>
      <c r="P19" s="13"/>
      <c r="Q19" s="13"/>
      <c r="R19" s="13"/>
      <c r="S19" s="61"/>
    </row>
    <row r="20" spans="1:19" ht="9" customHeight="1">
      <c r="A20" s="2"/>
      <c r="B20" s="13"/>
      <c r="C20" s="179"/>
      <c r="D20" s="13"/>
      <c r="E20" s="13"/>
      <c r="F20" s="13"/>
      <c r="G20" s="13"/>
      <c r="H20" s="13"/>
      <c r="I20" s="13"/>
      <c r="J20" s="13"/>
      <c r="K20" s="13"/>
      <c r="L20" s="176" t="s">
        <v>652</v>
      </c>
      <c r="M20" s="54"/>
      <c r="N20" s="13"/>
      <c r="O20" s="13"/>
      <c r="P20" s="13"/>
      <c r="Q20" s="13"/>
      <c r="R20" s="13"/>
      <c r="S20" s="61"/>
    </row>
    <row r="21" spans="1:19" ht="13.5">
      <c r="A21" s="2"/>
      <c r="B21" s="13"/>
      <c r="C21" s="13"/>
      <c r="D21" s="12" t="s">
        <v>464</v>
      </c>
      <c r="E21" s="13"/>
      <c r="F21" s="13"/>
      <c r="G21" s="13"/>
      <c r="H21" s="13"/>
      <c r="I21" s="13"/>
      <c r="J21" s="13"/>
      <c r="K21" s="13" t="s">
        <v>587</v>
      </c>
      <c r="L21" s="390">
        <f>IF(ISERROR(L18*L12),0,ROUND(L18*L12,0))</f>
        <v>0</v>
      </c>
      <c r="M21" s="54"/>
      <c r="N21" s="13" t="s">
        <v>587</v>
      </c>
      <c r="O21" s="312">
        <f>IF(ISERROR('D10'!$I$14),0,'D10'!$I$14)</f>
        <v>0</v>
      </c>
      <c r="P21" s="355"/>
      <c r="Q21" s="40" t="s">
        <v>587</v>
      </c>
      <c r="R21" s="390">
        <f>MIN(L21:O21)</f>
        <v>0</v>
      </c>
      <c r="S21" s="61"/>
    </row>
    <row r="22" spans="1:19" ht="8.25" customHeight="1">
      <c r="A22" s="2"/>
      <c r="B22" s="13"/>
      <c r="C22" s="179"/>
      <c r="D22" s="13"/>
      <c r="E22" s="13"/>
      <c r="F22" s="13"/>
      <c r="G22" s="13"/>
      <c r="H22" s="13"/>
      <c r="I22" s="13"/>
      <c r="J22" s="13"/>
      <c r="K22" s="13"/>
      <c r="L22" s="191" t="s">
        <v>717</v>
      </c>
      <c r="M22" s="54"/>
      <c r="N22" s="13"/>
      <c r="O22" s="34" t="s">
        <v>782</v>
      </c>
      <c r="P22" s="24"/>
      <c r="Q22" s="40"/>
      <c r="R22" s="176" t="s">
        <v>719</v>
      </c>
      <c r="S22" s="61"/>
    </row>
    <row r="23" spans="1:19" ht="14.25" customHeight="1">
      <c r="A23" s="2"/>
      <c r="B23" s="13"/>
      <c r="C23" s="179"/>
      <c r="D23" s="13" t="s">
        <v>722</v>
      </c>
      <c r="E23" s="13"/>
      <c r="F23" s="13"/>
      <c r="G23" s="13"/>
      <c r="H23" s="13"/>
      <c r="I23" s="13"/>
      <c r="J23" s="13"/>
      <c r="K23" s="13"/>
      <c r="L23" s="129"/>
      <c r="M23" s="24"/>
      <c r="N23" s="13"/>
      <c r="O23" s="13"/>
      <c r="P23" s="13"/>
      <c r="Q23" s="40"/>
      <c r="R23" s="534" t="s">
        <v>720</v>
      </c>
      <c r="S23" s="195" t="s">
        <v>721</v>
      </c>
    </row>
    <row r="24" spans="1:19" ht="15" customHeight="1">
      <c r="A24" s="2"/>
      <c r="B24" s="13"/>
      <c r="C24" s="13"/>
      <c r="D24" s="12" t="s">
        <v>458</v>
      </c>
      <c r="E24" s="13" t="s">
        <v>724</v>
      </c>
      <c r="F24" s="13"/>
      <c r="G24" s="13"/>
      <c r="H24" s="13"/>
      <c r="I24" s="13"/>
      <c r="J24" s="13"/>
      <c r="K24" s="13"/>
      <c r="L24" s="399"/>
      <c r="M24" s="192" t="s">
        <v>619</v>
      </c>
      <c r="N24" s="13"/>
      <c r="O24" s="13"/>
      <c r="P24" s="13"/>
      <c r="Q24" s="40"/>
      <c r="R24" s="176" t="s">
        <v>723</v>
      </c>
      <c r="S24" s="61"/>
    </row>
    <row r="25" spans="1:19" ht="13.5">
      <c r="A25" s="2"/>
      <c r="B25" s="13"/>
      <c r="C25" s="179"/>
      <c r="D25" s="13"/>
      <c r="E25" s="193" t="s">
        <v>711</v>
      </c>
      <c r="F25" s="13"/>
      <c r="G25" s="13"/>
      <c r="H25" s="13"/>
      <c r="I25" s="13"/>
      <c r="J25" s="13"/>
      <c r="K25" s="13"/>
      <c r="L25" s="191" t="s">
        <v>725</v>
      </c>
      <c r="M25" s="13"/>
      <c r="N25" s="13"/>
      <c r="O25" s="13"/>
      <c r="P25" s="13"/>
      <c r="Q25" s="40"/>
      <c r="R25" s="13"/>
      <c r="S25" s="61"/>
    </row>
    <row r="26" spans="1:19" ht="13.5">
      <c r="A26" s="2"/>
      <c r="B26" s="13"/>
      <c r="C26" s="13"/>
      <c r="D26" s="12" t="s">
        <v>460</v>
      </c>
      <c r="E26" s="13" t="s">
        <v>713</v>
      </c>
      <c r="F26" s="13"/>
      <c r="G26" s="13"/>
      <c r="H26" s="13"/>
      <c r="I26" s="13"/>
      <c r="J26" s="13"/>
      <c r="K26" s="13"/>
      <c r="L26" s="390">
        <f>$L$16</f>
        <v>0</v>
      </c>
      <c r="M26" s="192" t="s">
        <v>619</v>
      </c>
      <c r="N26" s="54"/>
      <c r="O26" s="153"/>
      <c r="P26" s="153"/>
      <c r="Q26" s="196"/>
      <c r="R26" s="13"/>
      <c r="S26" s="61"/>
    </row>
    <row r="27" spans="1:19" ht="13.5">
      <c r="A27" s="2"/>
      <c r="B27" s="13"/>
      <c r="C27" s="13"/>
      <c r="I27" s="13"/>
      <c r="J27" s="153"/>
      <c r="K27" s="13"/>
      <c r="L27" s="191" t="s">
        <v>714</v>
      </c>
      <c r="M27" s="150"/>
      <c r="N27" s="13"/>
      <c r="O27" s="13"/>
      <c r="P27" s="13"/>
      <c r="Q27" s="40"/>
      <c r="R27" s="13"/>
      <c r="S27" s="61"/>
    </row>
    <row r="28" spans="1:19" ht="13.5">
      <c r="A28" s="2"/>
      <c r="B28" s="13"/>
      <c r="C28" s="179"/>
      <c r="D28" s="12" t="s">
        <v>462</v>
      </c>
      <c r="E28" s="13" t="s">
        <v>726</v>
      </c>
      <c r="F28" s="13"/>
      <c r="G28" s="13"/>
      <c r="H28" s="13"/>
      <c r="I28" s="153"/>
      <c r="J28" s="153"/>
      <c r="K28" s="13"/>
      <c r="L28" s="394">
        <f>IF(ISERROR(L24/L26),0,ROUND(L24/L26,4))</f>
        <v>0</v>
      </c>
      <c r="M28" s="153"/>
      <c r="N28" s="13"/>
      <c r="O28" s="13"/>
      <c r="P28" s="13"/>
      <c r="Q28" s="40"/>
      <c r="R28" s="13"/>
      <c r="S28" s="61"/>
    </row>
    <row r="29" spans="1:19" ht="9" customHeight="1">
      <c r="A29" s="2"/>
      <c r="B29" s="13"/>
      <c r="C29" s="179"/>
      <c r="F29" s="13"/>
      <c r="G29" s="13"/>
      <c r="H29" s="13"/>
      <c r="I29" s="153"/>
      <c r="J29" s="24"/>
      <c r="K29" s="13"/>
      <c r="L29" s="191" t="s">
        <v>727</v>
      </c>
      <c r="M29" s="190"/>
      <c r="N29" s="13"/>
      <c r="O29" s="13"/>
      <c r="P29" s="13"/>
      <c r="Q29" s="40"/>
      <c r="R29" s="13"/>
      <c r="S29" s="61"/>
    </row>
    <row r="30" spans="1:19" ht="8.25" customHeight="1">
      <c r="A30" s="2"/>
      <c r="B30" s="13"/>
      <c r="C30" s="13"/>
      <c r="D30" s="13"/>
      <c r="E30" s="13"/>
      <c r="F30" s="13"/>
      <c r="G30" s="13"/>
      <c r="H30" s="13"/>
      <c r="I30" s="190"/>
      <c r="J30" s="24"/>
      <c r="K30" s="13"/>
      <c r="L30" s="176" t="s">
        <v>652</v>
      </c>
      <c r="M30" s="183"/>
      <c r="N30" s="13"/>
      <c r="O30" s="13"/>
      <c r="P30" s="13"/>
      <c r="Q30" s="40"/>
      <c r="R30" s="13"/>
      <c r="S30" s="61"/>
    </row>
    <row r="31" spans="1:19" ht="13.5">
      <c r="A31" s="2"/>
      <c r="B31" s="13"/>
      <c r="C31" s="13"/>
      <c r="D31" s="12" t="s">
        <v>464</v>
      </c>
      <c r="E31" s="13"/>
      <c r="F31" s="13"/>
      <c r="G31" s="13"/>
      <c r="H31" s="13"/>
      <c r="I31" s="190"/>
      <c r="J31" s="13"/>
      <c r="K31" s="13" t="s">
        <v>587</v>
      </c>
      <c r="L31" s="390">
        <f>IF(ISERROR(L28*L12),0,L28*L12)</f>
        <v>0</v>
      </c>
      <c r="M31" s="13"/>
      <c r="N31" s="13" t="s">
        <v>587</v>
      </c>
      <c r="O31" s="312">
        <f>IF(ISERROR('D10'!$I$41),0,'D10'!$I$41)</f>
        <v>0</v>
      </c>
      <c r="P31" s="355"/>
      <c r="Q31" s="40" t="s">
        <v>587</v>
      </c>
      <c r="R31" s="390">
        <f>MIN(L31:O31)</f>
        <v>0</v>
      </c>
      <c r="S31" s="61"/>
    </row>
    <row r="32" spans="1:19" ht="8.25" customHeight="1">
      <c r="A32" s="2"/>
      <c r="B32" s="13"/>
      <c r="C32" s="179"/>
      <c r="E32" s="13"/>
      <c r="F32" s="13"/>
      <c r="G32" s="13"/>
      <c r="H32" s="13"/>
      <c r="I32" s="13"/>
      <c r="J32" s="24"/>
      <c r="K32" s="13"/>
      <c r="L32" s="176" t="s">
        <v>728</v>
      </c>
      <c r="M32" s="129"/>
      <c r="N32" s="13"/>
      <c r="O32" s="34" t="s">
        <v>783</v>
      </c>
      <c r="P32" s="24"/>
      <c r="Q32" s="40"/>
      <c r="R32" s="176" t="s">
        <v>719</v>
      </c>
      <c r="S32" s="61"/>
    </row>
    <row r="33" spans="1:19" ht="8.25" customHeight="1">
      <c r="A33" s="2"/>
      <c r="B33" s="13"/>
      <c r="C33" s="13"/>
      <c r="D33" s="13"/>
      <c r="E33" s="13"/>
      <c r="F33" s="13"/>
      <c r="G33" s="13"/>
      <c r="H33" s="13"/>
      <c r="I33" s="24"/>
      <c r="J33" s="13"/>
      <c r="K33" s="13"/>
      <c r="L33" s="129"/>
      <c r="M33" s="13"/>
      <c r="N33" s="13"/>
      <c r="O33" s="13"/>
      <c r="P33" s="13"/>
      <c r="Q33" s="40"/>
      <c r="R33" s="176" t="s">
        <v>730</v>
      </c>
      <c r="S33" s="195" t="s">
        <v>721</v>
      </c>
    </row>
    <row r="34" spans="1:19" ht="7.5" customHeight="1">
      <c r="A34" s="2"/>
      <c r="B34" s="13"/>
      <c r="C34" s="13"/>
      <c r="D34" s="13"/>
      <c r="E34" s="13"/>
      <c r="F34" s="13"/>
      <c r="G34" s="13"/>
      <c r="H34" s="13"/>
      <c r="I34" s="153"/>
      <c r="J34" s="13"/>
      <c r="K34" s="13"/>
      <c r="L34" s="129"/>
      <c r="M34" s="13"/>
      <c r="N34" s="13"/>
      <c r="O34" s="13"/>
      <c r="P34" s="13"/>
      <c r="Q34" s="40"/>
      <c r="R34" s="13"/>
      <c r="S34" s="61"/>
    </row>
    <row r="35" spans="1:19" ht="13.5">
      <c r="A35" s="2"/>
      <c r="B35" s="13"/>
      <c r="C35" s="179" t="s">
        <v>462</v>
      </c>
      <c r="D35" s="13" t="s">
        <v>355</v>
      </c>
      <c r="E35" s="13"/>
      <c r="F35" s="13"/>
      <c r="G35" s="13"/>
      <c r="H35" s="13"/>
      <c r="I35" s="13"/>
      <c r="J35" s="13"/>
      <c r="K35" s="13"/>
      <c r="L35" s="129"/>
      <c r="M35" s="13"/>
      <c r="N35" s="13"/>
      <c r="O35" s="13"/>
      <c r="P35" s="13"/>
      <c r="Q35" s="196" t="s">
        <v>587</v>
      </c>
      <c r="R35" s="390">
        <f>IF(R31+R21&lt;L12,R31+R21,L12)</f>
        <v>0</v>
      </c>
      <c r="S35" s="61"/>
    </row>
    <row r="36" spans="1:19" ht="10.5" customHeight="1">
      <c r="A36" s="2"/>
      <c r="B36" s="13"/>
      <c r="C36" s="13"/>
      <c r="D36" s="13" t="s">
        <v>922</v>
      </c>
      <c r="E36" s="198"/>
      <c r="F36" s="13"/>
      <c r="G36" s="13"/>
      <c r="H36" s="13"/>
      <c r="I36" s="13"/>
      <c r="J36" s="13"/>
      <c r="K36" s="13"/>
      <c r="L36" s="129"/>
      <c r="M36" s="13"/>
      <c r="N36" s="13"/>
      <c r="O36" s="13"/>
      <c r="P36" s="13"/>
      <c r="Q36" s="13"/>
      <c r="R36" s="13"/>
      <c r="S36" s="61"/>
    </row>
    <row r="37" spans="1:19" ht="5.25" customHeight="1">
      <c r="A37" s="57"/>
      <c r="B37" s="4"/>
      <c r="C37" s="4"/>
      <c r="D37" s="4"/>
      <c r="E37" s="4"/>
      <c r="F37" s="4"/>
      <c r="G37" s="4"/>
      <c r="H37" s="4"/>
      <c r="I37" s="4"/>
      <c r="J37" s="4"/>
      <c r="K37" s="4"/>
      <c r="L37" s="171"/>
      <c r="M37" s="4"/>
      <c r="N37" s="4"/>
      <c r="O37" s="4"/>
      <c r="P37" s="4"/>
      <c r="Q37" s="4"/>
      <c r="R37" s="4"/>
      <c r="S37" s="68"/>
    </row>
    <row r="38" spans="1:22" s="16" customFormat="1" ht="12.75" customHeight="1">
      <c r="A38" s="45" t="s">
        <v>227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03"/>
      <c r="P38" s="503"/>
      <c r="Q38" s="503"/>
      <c r="R38" s="46"/>
      <c r="S38" s="48"/>
      <c r="T38" s="1"/>
      <c r="U38" s="1"/>
      <c r="V38" s="1"/>
    </row>
    <row r="39" spans="1:22" s="16" customFormat="1" ht="5.25" customHeight="1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61"/>
      <c r="T39" s="1"/>
      <c r="U39" s="1"/>
      <c r="V39" s="1"/>
    </row>
    <row r="40" spans="1:22" s="16" customFormat="1" ht="13.5" customHeight="1">
      <c r="A40" s="2"/>
      <c r="B40" s="40" t="s">
        <v>249</v>
      </c>
      <c r="C40" s="13" t="s">
        <v>900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0"/>
      <c r="O40" s="153"/>
      <c r="P40" s="153"/>
      <c r="Q40" s="40" t="s">
        <v>587</v>
      </c>
      <c r="R40" s="312">
        <f>IF(L18&lt;1,L12,0)</f>
        <v>0</v>
      </c>
      <c r="S40" s="61"/>
      <c r="T40" s="1"/>
      <c r="U40" s="1"/>
      <c r="V40" s="1"/>
    </row>
    <row r="41" spans="1:22" s="16" customFormat="1" ht="9" customHeight="1">
      <c r="A41" s="2"/>
      <c r="B41" s="13"/>
      <c r="C41" s="17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0"/>
      <c r="O41" s="153"/>
      <c r="P41" s="153"/>
      <c r="Q41" s="40"/>
      <c r="R41" s="154" t="s">
        <v>709</v>
      </c>
      <c r="S41" s="61"/>
      <c r="T41" s="1"/>
      <c r="U41" s="1"/>
      <c r="V41" s="1"/>
    </row>
    <row r="42" spans="1:22" s="16" customFormat="1" ht="13.5" customHeight="1">
      <c r="A42" s="2"/>
      <c r="B42" s="39" t="s">
        <v>250</v>
      </c>
      <c r="C42" s="13" t="s">
        <v>911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0"/>
      <c r="O42" s="153"/>
      <c r="P42" s="153"/>
      <c r="Q42" s="40" t="s">
        <v>587</v>
      </c>
      <c r="R42" s="312">
        <f>IF(L18&lt;1,L21,0)</f>
        <v>0</v>
      </c>
      <c r="S42" s="61"/>
      <c r="T42" s="1"/>
      <c r="U42" s="1"/>
      <c r="V42" s="1"/>
    </row>
    <row r="43" spans="1:22" s="16" customFormat="1" ht="9" customHeight="1">
      <c r="A43" s="2"/>
      <c r="B43" s="13"/>
      <c r="C43" s="17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0"/>
      <c r="O43" s="153"/>
      <c r="P43" s="153"/>
      <c r="Q43" s="40"/>
      <c r="R43" s="154" t="s">
        <v>717</v>
      </c>
      <c r="S43" s="61"/>
      <c r="T43" s="1"/>
      <c r="U43" s="1"/>
      <c r="V43" s="1"/>
    </row>
    <row r="44" spans="1:22" s="16" customFormat="1" ht="13.5" customHeight="1">
      <c r="A44" s="2"/>
      <c r="B44" s="39" t="s">
        <v>251</v>
      </c>
      <c r="C44" s="1" t="s">
        <v>835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0"/>
      <c r="O44" s="153"/>
      <c r="P44" s="153"/>
      <c r="Q44" s="40" t="s">
        <v>587</v>
      </c>
      <c r="R44" s="312">
        <f>IF(L18&lt;1,O31,0)</f>
        <v>0</v>
      </c>
      <c r="S44" s="61"/>
      <c r="T44" s="1"/>
      <c r="U44" s="1"/>
      <c r="V44" s="1"/>
    </row>
    <row r="45" spans="1:22" s="16" customFormat="1" ht="11.25" customHeight="1">
      <c r="A45" s="2"/>
      <c r="B45" s="13"/>
      <c r="C45" s="1" t="s">
        <v>836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0"/>
      <c r="O45" s="153"/>
      <c r="P45" s="153"/>
      <c r="Q45" s="40"/>
      <c r="R45" s="154"/>
      <c r="S45" s="61"/>
      <c r="T45" s="1"/>
      <c r="U45" s="1"/>
      <c r="V45" s="1"/>
    </row>
    <row r="46" spans="1:22" s="16" customFormat="1" ht="13.5" customHeight="1">
      <c r="A46" s="2"/>
      <c r="B46" s="39" t="s">
        <v>252</v>
      </c>
      <c r="C46" s="13" t="s">
        <v>286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0"/>
      <c r="O46" s="153"/>
      <c r="P46" s="153"/>
      <c r="Q46" s="40" t="s">
        <v>587</v>
      </c>
      <c r="R46" s="312">
        <f>MAX(R40-R42-R44,0)</f>
        <v>0</v>
      </c>
      <c r="S46" s="61"/>
      <c r="T46" s="1"/>
      <c r="U46" s="1"/>
      <c r="V46" s="1"/>
    </row>
    <row r="47" spans="1:22" s="16" customFormat="1" ht="9" customHeight="1">
      <c r="A47" s="2"/>
      <c r="B47" s="13"/>
      <c r="C47" s="17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0"/>
      <c r="O47" s="153"/>
      <c r="P47" s="153"/>
      <c r="Q47" s="13"/>
      <c r="R47" s="34" t="s">
        <v>285</v>
      </c>
      <c r="S47" s="61"/>
      <c r="T47" s="1"/>
      <c r="U47" s="1"/>
      <c r="V47" s="1"/>
    </row>
    <row r="48" spans="1:19" ht="12.75" customHeight="1">
      <c r="A48" s="45" t="s">
        <v>308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503"/>
      <c r="P48" s="503"/>
      <c r="Q48" s="503"/>
      <c r="R48" s="46"/>
      <c r="S48" s="48"/>
    </row>
    <row r="49" spans="1:22" s="16" customFormat="1" ht="17.25" customHeight="1">
      <c r="A49" s="2"/>
      <c r="B49" s="40" t="s">
        <v>287</v>
      </c>
      <c r="C49" s="13" t="s">
        <v>248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0"/>
      <c r="O49" s="153"/>
      <c r="P49" s="153"/>
      <c r="Q49" s="153"/>
      <c r="R49" s="13"/>
      <c r="S49" s="61"/>
      <c r="T49" s="1"/>
      <c r="U49" s="1"/>
      <c r="V49" s="1"/>
    </row>
    <row r="50" spans="1:22" s="16" customFormat="1" ht="11.25" customHeight="1">
      <c r="A50" s="2"/>
      <c r="B50" s="13"/>
      <c r="C50" s="179" t="s">
        <v>902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0"/>
      <c r="O50" s="153"/>
      <c r="P50" s="153"/>
      <c r="Q50" s="153"/>
      <c r="R50" s="13"/>
      <c r="S50" s="61"/>
      <c r="T50" s="1"/>
      <c r="U50" s="1"/>
      <c r="V50" s="1"/>
    </row>
    <row r="51" spans="1:22" s="16" customFormat="1" ht="12" customHeight="1">
      <c r="A51" s="2"/>
      <c r="B51" s="13"/>
      <c r="C51" s="179"/>
      <c r="D51" s="13" t="s">
        <v>901</v>
      </c>
      <c r="E51" s="13"/>
      <c r="F51" s="13"/>
      <c r="G51" s="13"/>
      <c r="H51" s="13"/>
      <c r="I51" s="13"/>
      <c r="J51" s="13"/>
      <c r="K51" s="13"/>
      <c r="L51" s="13"/>
      <c r="M51" s="13"/>
      <c r="N51" s="40"/>
      <c r="O51" s="153"/>
      <c r="P51" s="153"/>
      <c r="Q51" s="153"/>
      <c r="R51" s="13"/>
      <c r="S51" s="61"/>
      <c r="T51" s="1"/>
      <c r="U51" s="1"/>
      <c r="V51" s="1"/>
    </row>
    <row r="52" spans="1:22" s="16" customFormat="1" ht="13.5" customHeight="1">
      <c r="A52" s="2"/>
      <c r="B52" s="13"/>
      <c r="C52" s="13"/>
      <c r="D52" s="13" t="s">
        <v>319</v>
      </c>
      <c r="E52" s="13"/>
      <c r="F52" s="13"/>
      <c r="G52" s="399"/>
      <c r="H52" s="129" t="s">
        <v>706</v>
      </c>
      <c r="I52" s="402">
        <v>620</v>
      </c>
      <c r="J52" s="13" t="s">
        <v>618</v>
      </c>
      <c r="K52" s="13"/>
      <c r="L52" s="1"/>
      <c r="M52" s="183"/>
      <c r="N52" s="13"/>
      <c r="O52" s="13"/>
      <c r="P52" s="13"/>
      <c r="Q52" s="40" t="s">
        <v>587</v>
      </c>
      <c r="R52" s="312">
        <f>G52*I52</f>
        <v>0</v>
      </c>
      <c r="S52" s="61"/>
      <c r="T52" s="1"/>
      <c r="U52" s="1"/>
      <c r="V52" s="1"/>
    </row>
    <row r="53" spans="1:22" s="16" customFormat="1" ht="7.5" customHeight="1">
      <c r="A53" s="2"/>
      <c r="B53" s="13"/>
      <c r="C53" s="179"/>
      <c r="D53" s="13"/>
      <c r="E53" s="13"/>
      <c r="F53" s="13"/>
      <c r="G53" s="191"/>
      <c r="H53" s="13"/>
      <c r="I53" s="13"/>
      <c r="J53" s="13"/>
      <c r="K53" s="13"/>
      <c r="L53" s="13"/>
      <c r="M53" s="192"/>
      <c r="N53" s="13"/>
      <c r="O53" s="13"/>
      <c r="P53" s="13"/>
      <c r="Q53" s="13"/>
      <c r="R53" s="176" t="s">
        <v>360</v>
      </c>
      <c r="S53" s="61"/>
      <c r="T53" s="1"/>
      <c r="U53" s="1"/>
      <c r="V53" s="1"/>
    </row>
    <row r="54" spans="1:22" s="16" customFormat="1" ht="15" customHeight="1">
      <c r="A54" s="2"/>
      <c r="B54" s="39" t="s">
        <v>288</v>
      </c>
      <c r="C54" s="502" t="s">
        <v>315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0"/>
      <c r="O54" s="153"/>
      <c r="P54" s="153"/>
      <c r="Q54" s="1"/>
      <c r="R54" s="1"/>
      <c r="S54" s="61"/>
      <c r="T54" s="1"/>
      <c r="U54" s="1"/>
      <c r="V54" s="1"/>
    </row>
    <row r="55" spans="1:22" s="16" customFormat="1" ht="12" customHeight="1">
      <c r="A55" s="2"/>
      <c r="B55" s="13"/>
      <c r="C55" s="179"/>
      <c r="D55" s="13" t="s">
        <v>901</v>
      </c>
      <c r="E55" s="13"/>
      <c r="F55" s="13"/>
      <c r="G55" s="13"/>
      <c r="H55" s="13"/>
      <c r="I55" s="13"/>
      <c r="J55" s="13"/>
      <c r="K55" s="13"/>
      <c r="L55" s="13"/>
      <c r="M55" s="13"/>
      <c r="N55" s="40"/>
      <c r="O55" s="153"/>
      <c r="P55" s="153"/>
      <c r="Q55" s="153"/>
      <c r="R55" s="13"/>
      <c r="S55" s="61"/>
      <c r="T55" s="1"/>
      <c r="U55" s="1"/>
      <c r="V55" s="1"/>
    </row>
    <row r="56" spans="1:22" s="16" customFormat="1" ht="13.5" customHeight="1">
      <c r="A56" s="2"/>
      <c r="B56" s="13"/>
      <c r="C56" s="13"/>
      <c r="D56" s="13" t="s">
        <v>319</v>
      </c>
      <c r="E56" s="13"/>
      <c r="F56" s="13"/>
      <c r="G56" s="399"/>
      <c r="H56" s="129" t="s">
        <v>706</v>
      </c>
      <c r="I56" s="402">
        <v>620</v>
      </c>
      <c r="J56" s="13" t="s">
        <v>618</v>
      </c>
      <c r="K56" s="13" t="s">
        <v>587</v>
      </c>
      <c r="L56" s="312">
        <f>G56*I56</f>
        <v>0</v>
      </c>
      <c r="M56" s="153" t="s">
        <v>316</v>
      </c>
      <c r="N56" s="24"/>
      <c r="O56" s="13" t="s">
        <v>587</v>
      </c>
      <c r="P56" s="312">
        <f>R46</f>
        <v>0</v>
      </c>
      <c r="Q56" s="12" t="s">
        <v>317</v>
      </c>
      <c r="R56" s="312">
        <f>MAX(L56-P56,0)</f>
        <v>0</v>
      </c>
      <c r="S56" s="61"/>
      <c r="T56" s="1"/>
      <c r="U56" s="1"/>
      <c r="V56" s="1"/>
    </row>
    <row r="57" spans="1:22" s="16" customFormat="1" ht="10.5" customHeight="1">
      <c r="A57" s="2"/>
      <c r="B57" s="13"/>
      <c r="C57" s="179"/>
      <c r="D57" s="13"/>
      <c r="E57" s="13"/>
      <c r="F57" s="13"/>
      <c r="G57" s="191"/>
      <c r="H57" s="13"/>
      <c r="I57" s="129"/>
      <c r="J57" s="13"/>
      <c r="K57" s="13"/>
      <c r="L57" s="535" t="s">
        <v>923</v>
      </c>
      <c r="M57" s="192"/>
      <c r="N57" s="13"/>
      <c r="O57" s="13"/>
      <c r="P57" s="34" t="s">
        <v>285</v>
      </c>
      <c r="Q57" s="13"/>
      <c r="R57" s="176" t="s">
        <v>924</v>
      </c>
      <c r="S57" s="61"/>
      <c r="T57" s="1"/>
      <c r="U57" s="1"/>
      <c r="V57" s="1"/>
    </row>
    <row r="58" spans="1:22" s="16" customFormat="1" ht="9" customHeight="1">
      <c r="A58" s="2"/>
      <c r="B58" s="13"/>
      <c r="C58" s="179"/>
      <c r="D58" s="13"/>
      <c r="E58" s="13"/>
      <c r="F58" s="13"/>
      <c r="G58" s="191"/>
      <c r="H58" s="13"/>
      <c r="I58" s="13"/>
      <c r="J58" s="13"/>
      <c r="K58" s="13"/>
      <c r="L58" s="350"/>
      <c r="M58" s="1"/>
      <c r="N58" s="1"/>
      <c r="O58" s="1"/>
      <c r="P58" s="1"/>
      <c r="Q58" s="1"/>
      <c r="R58" s="534" t="s">
        <v>925</v>
      </c>
      <c r="S58" s="61"/>
      <c r="T58" s="1"/>
      <c r="U58" s="1"/>
      <c r="V58" s="1"/>
    </row>
    <row r="59" spans="1:22" s="16" customFormat="1" ht="12.75" customHeight="1">
      <c r="A59" s="2"/>
      <c r="B59" s="39" t="s">
        <v>289</v>
      </c>
      <c r="C59" s="13" t="s">
        <v>514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76"/>
      <c r="Q59" s="1"/>
      <c r="R59" s="1"/>
      <c r="S59" s="61"/>
      <c r="T59" s="1"/>
      <c r="U59" s="1"/>
      <c r="V59" s="1"/>
    </row>
    <row r="60" spans="1:22" s="16" customFormat="1" ht="12.75" customHeight="1">
      <c r="A60" s="2"/>
      <c r="B60" s="39"/>
      <c r="C60" s="13" t="s">
        <v>183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76"/>
      <c r="Q60" s="1"/>
      <c r="R60" s="1"/>
      <c r="S60" s="61"/>
      <c r="T60" s="1"/>
      <c r="U60" s="1"/>
      <c r="V60" s="1"/>
    </row>
    <row r="61" spans="1:22" s="16" customFormat="1" ht="12" customHeight="1">
      <c r="A61" s="2"/>
      <c r="B61" s="13"/>
      <c r="C61" s="179"/>
      <c r="D61" s="13" t="s">
        <v>901</v>
      </c>
      <c r="E61" s="13"/>
      <c r="F61" s="13"/>
      <c r="G61" s="13"/>
      <c r="H61" s="13"/>
      <c r="I61" s="13"/>
      <c r="J61" s="13"/>
      <c r="K61" s="13"/>
      <c r="L61" s="13"/>
      <c r="M61" s="13"/>
      <c r="N61" s="40"/>
      <c r="O61" s="153"/>
      <c r="P61" s="153"/>
      <c r="Q61" s="153"/>
      <c r="R61" s="13"/>
      <c r="S61" s="61"/>
      <c r="T61" s="1"/>
      <c r="U61" s="1"/>
      <c r="V61" s="1"/>
    </row>
    <row r="62" spans="1:22" s="16" customFormat="1" ht="13.5" customHeight="1">
      <c r="A62" s="2"/>
      <c r="B62" s="13"/>
      <c r="C62" s="13"/>
      <c r="D62" s="13" t="s">
        <v>319</v>
      </c>
      <c r="E62" s="13"/>
      <c r="F62" s="13"/>
      <c r="G62" s="399"/>
      <c r="H62" s="129" t="s">
        <v>706</v>
      </c>
      <c r="I62" s="594"/>
      <c r="J62" s="1"/>
      <c r="K62" s="129" t="s">
        <v>706</v>
      </c>
      <c r="L62" s="402">
        <v>620</v>
      </c>
      <c r="M62" s="13" t="s">
        <v>618</v>
      </c>
      <c r="N62" s="1"/>
      <c r="O62" s="13"/>
      <c r="P62" s="1"/>
      <c r="Q62" s="40" t="s">
        <v>587</v>
      </c>
      <c r="R62" s="312">
        <f>ROUND(G62*I62*L62,0)</f>
        <v>0</v>
      </c>
      <c r="S62" s="61"/>
      <c r="T62" s="1"/>
      <c r="U62" s="1"/>
      <c r="V62" s="1"/>
    </row>
    <row r="63" spans="1:22" s="16" customFormat="1" ht="10.5" customHeight="1">
      <c r="A63" s="2"/>
      <c r="B63" s="13"/>
      <c r="C63" s="179"/>
      <c r="D63" s="13"/>
      <c r="E63" s="13"/>
      <c r="F63" s="13"/>
      <c r="G63" s="191"/>
      <c r="H63" s="595" t="s">
        <v>909</v>
      </c>
      <c r="I63" s="1"/>
      <c r="J63" s="1"/>
      <c r="K63" s="1"/>
      <c r="L63" s="13"/>
      <c r="M63" s="129"/>
      <c r="N63" s="13"/>
      <c r="O63" s="13"/>
      <c r="P63" s="1"/>
      <c r="Q63" s="13"/>
      <c r="R63" s="535" t="s">
        <v>369</v>
      </c>
      <c r="S63" s="61"/>
      <c r="T63" s="1"/>
      <c r="U63" s="1"/>
      <c r="V63" s="1"/>
    </row>
    <row r="64" spans="1:22" s="16" customFormat="1" ht="9.75" customHeight="1">
      <c r="A64" s="2"/>
      <c r="B64" s="13"/>
      <c r="C64" s="179"/>
      <c r="D64" s="13"/>
      <c r="E64" s="13"/>
      <c r="F64" s="13"/>
      <c r="G64" s="191"/>
      <c r="H64" s="1"/>
      <c r="I64" s="176" t="s">
        <v>908</v>
      </c>
      <c r="J64" s="1"/>
      <c r="K64" s="1"/>
      <c r="L64" s="13"/>
      <c r="M64" s="129"/>
      <c r="N64" s="13"/>
      <c r="O64" s="13"/>
      <c r="P64" s="535"/>
      <c r="Q64" s="13"/>
      <c r="R64" s="13"/>
      <c r="S64" s="61"/>
      <c r="T64" s="1"/>
      <c r="U64" s="1"/>
      <c r="V64" s="1"/>
    </row>
    <row r="65" spans="1:22" s="16" customFormat="1" ht="9.75" customHeight="1">
      <c r="A65" s="2"/>
      <c r="B65" s="13"/>
      <c r="C65" s="179"/>
      <c r="D65" s="13"/>
      <c r="E65" s="13"/>
      <c r="F65" s="13"/>
      <c r="G65" s="191"/>
      <c r="H65" s="1"/>
      <c r="I65" s="176" t="s">
        <v>907</v>
      </c>
      <c r="J65" s="1"/>
      <c r="K65" s="1"/>
      <c r="L65" s="13"/>
      <c r="M65" s="129"/>
      <c r="N65" s="13"/>
      <c r="O65" s="13"/>
      <c r="P65" s="535"/>
      <c r="Q65" s="13"/>
      <c r="R65" s="13"/>
      <c r="S65" s="61"/>
      <c r="T65" s="1"/>
      <c r="U65" s="1"/>
      <c r="V65" s="1"/>
    </row>
    <row r="66" spans="1:22" s="16" customFormat="1" ht="13.5" customHeight="1">
      <c r="A66" s="2"/>
      <c r="B66" s="39" t="s">
        <v>290</v>
      </c>
      <c r="C66" s="13" t="s">
        <v>291</v>
      </c>
      <c r="D66" s="13"/>
      <c r="E66" s="13"/>
      <c r="F66" s="13"/>
      <c r="G66" s="191"/>
      <c r="H66" s="13"/>
      <c r="I66" s="13"/>
      <c r="J66" s="13"/>
      <c r="K66" s="13"/>
      <c r="L66" s="13"/>
      <c r="M66" s="192"/>
      <c r="N66" s="13"/>
      <c r="O66" s="13"/>
      <c r="P66" s="13"/>
      <c r="Q66" s="40" t="s">
        <v>587</v>
      </c>
      <c r="R66" s="312">
        <f>R52+R56+R62</f>
        <v>0</v>
      </c>
      <c r="S66" s="61"/>
      <c r="T66" s="1"/>
      <c r="U66" s="1"/>
      <c r="V66" s="1"/>
    </row>
    <row r="67" spans="1:22" s="16" customFormat="1" ht="6" customHeight="1">
      <c r="A67" s="5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68"/>
      <c r="T67" s="1"/>
      <c r="U67" s="1"/>
      <c r="V67" s="1"/>
    </row>
    <row r="68" spans="1:19" ht="17.25" customHeight="1">
      <c r="A68" s="13" t="str">
        <f>Rev_Date</f>
        <v>REVISED JULY 1, 2010</v>
      </c>
      <c r="B68" s="13"/>
      <c r="C68" s="13"/>
      <c r="D68" s="13"/>
      <c r="G68" s="15" t="str">
        <f>Exp_Date</f>
        <v>FORM EXPIRES 6-30-12</v>
      </c>
      <c r="H68" s="15"/>
      <c r="I68" s="15"/>
      <c r="J68" s="15"/>
      <c r="K68" s="15"/>
      <c r="L68" s="15"/>
      <c r="M68" s="15"/>
      <c r="N68" s="15"/>
      <c r="O68" s="15"/>
      <c r="P68" s="15"/>
      <c r="S68" s="39" t="s">
        <v>784</v>
      </c>
    </row>
    <row r="74" spans="10:16" ht="13.5">
      <c r="J74" s="182"/>
      <c r="K74" s="182"/>
      <c r="L74" s="182"/>
      <c r="M74" s="182"/>
      <c r="N74" s="182"/>
      <c r="O74" s="182"/>
      <c r="P74" s="182"/>
    </row>
    <row r="76" spans="12:16" ht="13.5">
      <c r="L76" s="182"/>
      <c r="M76" s="182"/>
      <c r="N76" s="182"/>
      <c r="O76" s="182"/>
      <c r="P76" s="182"/>
    </row>
  </sheetData>
  <sheetProtection sheet="1" objects="1" scenarios="1"/>
  <printOptions horizontalCentered="1" verticalCentered="1"/>
  <pageMargins left="0.25" right="0.25" top="0.5" bottom="0.25" header="0.5" footer="0.5"/>
  <pageSetup blackAndWhite="1" fitToHeight="1" fitToWidth="1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zoomScale="115" zoomScaleNormal="115" zoomScaleSheetLayoutView="100" workbookViewId="0" topLeftCell="A1">
      <selection activeCell="H20" sqref="H20"/>
    </sheetView>
  </sheetViews>
  <sheetFormatPr defaultColWidth="9.140625" defaultRowHeight="12.75"/>
  <cols>
    <col min="1" max="4" width="2.7109375" style="16" customWidth="1"/>
    <col min="5" max="5" width="20.7109375" style="16" customWidth="1"/>
    <col min="6" max="6" width="26.7109375" style="16" customWidth="1"/>
    <col min="7" max="7" width="2.7109375" style="16" customWidth="1"/>
    <col min="8" max="8" width="12.7109375" style="16" customWidth="1"/>
    <col min="9" max="9" width="1.7109375" style="16" customWidth="1"/>
    <col min="10" max="10" width="2.7109375" style="16" customWidth="1"/>
    <col min="11" max="11" width="12.7109375" style="16" customWidth="1"/>
    <col min="12" max="12" width="1.7109375" style="16" customWidth="1"/>
    <col min="13" max="16384" width="9.140625" style="16" customWidth="1"/>
  </cols>
  <sheetData>
    <row r="1" spans="1:12" ht="11.25" customHeight="1">
      <c r="A1" s="45" t="s">
        <v>270</v>
      </c>
      <c r="B1" s="46"/>
      <c r="C1" s="47"/>
      <c r="D1" s="47"/>
      <c r="E1" s="47"/>
      <c r="F1" s="46"/>
      <c r="G1" s="46"/>
      <c r="H1" s="46"/>
      <c r="I1" s="46"/>
      <c r="J1" s="46"/>
      <c r="K1" s="46"/>
      <c r="L1" s="48"/>
    </row>
    <row r="2" spans="1:12" ht="8.25" customHeight="1">
      <c r="A2" s="49" t="s">
        <v>182</v>
      </c>
      <c r="B2" s="50"/>
      <c r="C2" s="50"/>
      <c r="D2" s="50"/>
      <c r="E2" s="50"/>
      <c r="F2" s="49" t="s">
        <v>450</v>
      </c>
      <c r="G2" s="50"/>
      <c r="H2" s="50"/>
      <c r="I2" s="49" t="s">
        <v>785</v>
      </c>
      <c r="J2" s="50"/>
      <c r="K2" s="50"/>
      <c r="L2" s="170"/>
    </row>
    <row r="3" spans="1:12" s="330" customFormat="1" ht="13.5" customHeight="1">
      <c r="A3" s="323">
        <f>'D01'!F3</f>
        <v>0</v>
      </c>
      <c r="B3" s="324"/>
      <c r="C3" s="325"/>
      <c r="D3" s="325"/>
      <c r="E3" s="325"/>
      <c r="F3" s="296">
        <f>'D01'!F4</f>
        <v>0</v>
      </c>
      <c r="G3" s="297"/>
      <c r="H3" s="297"/>
      <c r="I3" s="328">
        <f>'D01'!R4</f>
        <v>0</v>
      </c>
      <c r="J3" s="326"/>
      <c r="K3" s="326"/>
      <c r="L3" s="327"/>
    </row>
    <row r="4" spans="1:12" ht="1.5" customHeight="1">
      <c r="A4" s="57"/>
      <c r="B4" s="4"/>
      <c r="C4" s="58"/>
      <c r="D4" s="58"/>
      <c r="E4" s="58"/>
      <c r="F4" s="57"/>
      <c r="G4" s="58"/>
      <c r="H4" s="58"/>
      <c r="I4" s="58"/>
      <c r="J4" s="58"/>
      <c r="K4" s="58"/>
      <c r="L4" s="121"/>
    </row>
    <row r="5" spans="1:12" ht="11.25" customHeight="1">
      <c r="A5" s="233" t="s">
        <v>272</v>
      </c>
      <c r="B5" s="46"/>
      <c r="C5" s="47"/>
      <c r="D5" s="47"/>
      <c r="E5" s="47"/>
      <c r="F5" s="46"/>
      <c r="G5" s="46"/>
      <c r="H5" s="46"/>
      <c r="I5" s="46"/>
      <c r="J5" s="46"/>
      <c r="K5" s="46"/>
      <c r="L5" s="48"/>
    </row>
    <row r="6" spans="1:12" ht="16.5" customHeight="1">
      <c r="A6" s="406" t="s">
        <v>511</v>
      </c>
      <c r="B6" s="1" t="s">
        <v>786</v>
      </c>
      <c r="C6" s="1"/>
      <c r="D6" s="1"/>
      <c r="E6" s="1"/>
      <c r="F6" s="1"/>
      <c r="G6" s="1"/>
      <c r="H6" s="1"/>
      <c r="I6" s="1"/>
      <c r="J6" s="1"/>
      <c r="K6" s="1"/>
      <c r="L6" s="61"/>
    </row>
    <row r="7" spans="1:12" ht="14.25" customHeight="1">
      <c r="A7" s="2"/>
      <c r="B7" s="62" t="s">
        <v>458</v>
      </c>
      <c r="C7" s="1" t="s">
        <v>656</v>
      </c>
      <c r="D7" s="1"/>
      <c r="E7" s="1"/>
      <c r="F7" s="1"/>
      <c r="G7" s="1"/>
      <c r="H7" s="1"/>
      <c r="I7" s="1"/>
      <c r="J7" s="1"/>
      <c r="K7" s="1"/>
      <c r="L7" s="61"/>
    </row>
    <row r="8" spans="1:12" ht="14.25" customHeight="1">
      <c r="A8" s="2"/>
      <c r="B8" s="1"/>
      <c r="C8" s="1" t="s">
        <v>473</v>
      </c>
      <c r="D8" s="1" t="s">
        <v>787</v>
      </c>
      <c r="E8" s="1"/>
      <c r="F8" s="1"/>
      <c r="G8" s="39" t="s">
        <v>587</v>
      </c>
      <c r="H8" s="312">
        <f>IF('D11'!G8+'D11'!G10&gt;0,'D02'!I37,0)</f>
        <v>0</v>
      </c>
      <c r="I8" s="1"/>
      <c r="J8" s="1"/>
      <c r="K8" s="1"/>
      <c r="L8" s="61"/>
    </row>
    <row r="9" spans="1:12" ht="14.25" customHeight="1">
      <c r="A9" s="2"/>
      <c r="B9" s="1"/>
      <c r="C9" s="1" t="s">
        <v>474</v>
      </c>
      <c r="D9" s="1" t="s">
        <v>259</v>
      </c>
      <c r="E9" s="1"/>
      <c r="F9" s="1"/>
      <c r="G9" s="1"/>
      <c r="H9" s="1"/>
      <c r="I9" s="1"/>
      <c r="J9" s="1"/>
      <c r="K9" s="1"/>
      <c r="L9" s="61"/>
    </row>
    <row r="10" spans="1:12" ht="14.25" customHeight="1">
      <c r="A10" s="2"/>
      <c r="B10" s="1"/>
      <c r="C10" s="1"/>
      <c r="D10" s="1" t="s">
        <v>260</v>
      </c>
      <c r="E10" s="1"/>
      <c r="F10" s="1"/>
      <c r="G10" s="1"/>
      <c r="H10" s="394">
        <f>IF(ISERROR(H8/'D02'!$I$32),0,ROUND(H8/'D02'!$I$32,4))</f>
        <v>0</v>
      </c>
      <c r="I10" s="1"/>
      <c r="J10" s="1"/>
      <c r="K10" s="1"/>
      <c r="L10" s="61"/>
    </row>
    <row r="11" spans="1:12" ht="14.25" customHeight="1">
      <c r="A11" s="2"/>
      <c r="B11" s="1"/>
      <c r="C11" s="1" t="s">
        <v>475</v>
      </c>
      <c r="D11" s="1" t="s">
        <v>651</v>
      </c>
      <c r="E11" s="1"/>
      <c r="F11" s="1"/>
      <c r="G11" s="1"/>
      <c r="H11" s="176" t="s">
        <v>652</v>
      </c>
      <c r="I11" s="1"/>
      <c r="J11" s="1"/>
      <c r="K11" s="1"/>
      <c r="L11" s="61"/>
    </row>
    <row r="12" spans="1:12" ht="14.25" customHeight="1">
      <c r="A12" s="2"/>
      <c r="B12" s="1"/>
      <c r="C12" s="1"/>
      <c r="D12" s="1" t="s">
        <v>788</v>
      </c>
      <c r="E12" s="1"/>
      <c r="F12" s="1"/>
      <c r="G12" s="1"/>
      <c r="H12" s="394">
        <f>MIN(H10,0.06)</f>
        <v>0</v>
      </c>
      <c r="I12" s="1"/>
      <c r="J12" s="1"/>
      <c r="K12" s="1"/>
      <c r="L12" s="61"/>
    </row>
    <row r="13" spans="1:12" ht="14.25" customHeight="1">
      <c r="A13" s="2"/>
      <c r="B13" s="1"/>
      <c r="C13" s="1" t="s">
        <v>476</v>
      </c>
      <c r="D13" s="1" t="s">
        <v>656</v>
      </c>
      <c r="E13" s="1"/>
      <c r="F13" s="1"/>
      <c r="G13" s="1"/>
      <c r="H13" s="176" t="s">
        <v>652</v>
      </c>
      <c r="I13" s="1"/>
      <c r="J13" s="1"/>
      <c r="K13" s="1"/>
      <c r="L13" s="61"/>
    </row>
    <row r="14" spans="1:12" ht="14.25" customHeight="1">
      <c r="A14" s="2"/>
      <c r="B14" s="1"/>
      <c r="C14" s="1"/>
      <c r="D14" s="1" t="s">
        <v>789</v>
      </c>
      <c r="E14" s="1"/>
      <c r="F14" s="1"/>
      <c r="G14" s="1"/>
      <c r="H14" s="1"/>
      <c r="I14" s="1"/>
      <c r="J14" s="39" t="s">
        <v>587</v>
      </c>
      <c r="K14" s="312">
        <f>IF('D11'!G8+'D11'!G10&gt;0,IF(AND('D10'!I45='D10'!G19+'D10'!G7,H10&lt;0.06),H8,ROUND(H12*'D10'!I45,0)),0)</f>
        <v>0</v>
      </c>
      <c r="L14" s="61"/>
    </row>
    <row r="15" spans="1:12" ht="14.25" customHeight="1">
      <c r="A15" s="2"/>
      <c r="B15" s="62" t="s">
        <v>460</v>
      </c>
      <c r="C15" s="1" t="s">
        <v>790</v>
      </c>
      <c r="D15" s="1"/>
      <c r="E15" s="1"/>
      <c r="F15" s="1"/>
      <c r="G15" s="1"/>
      <c r="H15" s="1"/>
      <c r="I15" s="1"/>
      <c r="J15" s="1"/>
      <c r="K15" s="9" t="s">
        <v>659</v>
      </c>
      <c r="L15" s="61"/>
    </row>
    <row r="16" spans="1:12" ht="14.25" customHeight="1">
      <c r="A16" s="2"/>
      <c r="B16" s="62" t="s">
        <v>462</v>
      </c>
      <c r="C16" s="1" t="s">
        <v>791</v>
      </c>
      <c r="D16" s="1"/>
      <c r="E16" s="1"/>
      <c r="F16" s="1"/>
      <c r="G16" s="1"/>
      <c r="H16" s="6"/>
      <c r="I16" s="1"/>
      <c r="J16" s="1"/>
      <c r="K16" s="6"/>
      <c r="L16" s="61"/>
    </row>
    <row r="17" spans="1:12" ht="14.25" customHeight="1">
      <c r="A17" s="2"/>
      <c r="B17" s="62"/>
      <c r="C17" s="1" t="s">
        <v>792</v>
      </c>
      <c r="D17" s="1"/>
      <c r="E17" s="1"/>
      <c r="F17" s="1"/>
      <c r="G17" s="1"/>
      <c r="H17" s="1"/>
      <c r="I17" s="1"/>
      <c r="J17" s="1"/>
      <c r="K17" s="9" t="s">
        <v>659</v>
      </c>
      <c r="L17" s="61"/>
    </row>
    <row r="18" spans="1:12" ht="14.25" customHeight="1">
      <c r="A18" s="2"/>
      <c r="B18" s="62" t="s">
        <v>464</v>
      </c>
      <c r="C18" s="1" t="s">
        <v>793</v>
      </c>
      <c r="D18" s="1"/>
      <c r="E18" s="1"/>
      <c r="F18" s="1"/>
      <c r="G18" s="1"/>
      <c r="H18" s="1"/>
      <c r="I18" s="1"/>
      <c r="J18" s="1"/>
      <c r="K18" s="1"/>
      <c r="L18" s="61"/>
    </row>
    <row r="19" spans="1:12" ht="14.25" customHeight="1">
      <c r="A19" s="2"/>
      <c r="B19" s="1"/>
      <c r="C19" s="1" t="s">
        <v>794</v>
      </c>
      <c r="D19" s="62" t="s">
        <v>458</v>
      </c>
      <c r="E19" s="1" t="s">
        <v>338</v>
      </c>
      <c r="F19" s="1"/>
      <c r="G19" s="1"/>
      <c r="H19" s="141"/>
      <c r="I19" s="1"/>
      <c r="J19" s="1"/>
      <c r="K19" s="599" t="s">
        <v>256</v>
      </c>
      <c r="L19" s="61"/>
    </row>
    <row r="20" spans="1:12" ht="14.25" customHeight="1">
      <c r="A20" s="2"/>
      <c r="B20" s="1"/>
      <c r="C20" s="1"/>
      <c r="D20" s="62"/>
      <c r="E20" s="1" t="s">
        <v>186</v>
      </c>
      <c r="F20" s="1"/>
      <c r="G20" s="39" t="s">
        <v>587</v>
      </c>
      <c r="H20" s="399"/>
      <c r="I20" s="1"/>
      <c r="J20" s="1"/>
      <c r="K20" s="599" t="s">
        <v>257</v>
      </c>
      <c r="L20" s="61"/>
    </row>
    <row r="21" spans="1:12" ht="14.25" customHeight="1">
      <c r="A21" s="2"/>
      <c r="B21" s="1"/>
      <c r="C21" s="1"/>
      <c r="D21" s="62" t="s">
        <v>460</v>
      </c>
      <c r="E21" s="1" t="s">
        <v>737</v>
      </c>
      <c r="F21" s="1"/>
      <c r="G21" s="39" t="s">
        <v>587</v>
      </c>
      <c r="H21" s="399"/>
      <c r="I21" s="1"/>
      <c r="J21" s="1"/>
      <c r="K21" s="599" t="s">
        <v>309</v>
      </c>
      <c r="L21" s="61"/>
    </row>
    <row r="22" spans="1:12" ht="12" customHeight="1">
      <c r="A22" s="2"/>
      <c r="B22" s="62"/>
      <c r="C22" s="1"/>
      <c r="D22" s="1"/>
      <c r="E22" s="1" t="s">
        <v>187</v>
      </c>
      <c r="F22" s="1"/>
      <c r="G22" s="1"/>
      <c r="H22" s="1"/>
      <c r="I22" s="1"/>
      <c r="J22" s="1"/>
      <c r="K22" s="1"/>
      <c r="L22" s="61"/>
    </row>
    <row r="23" spans="1:12" ht="14.25" customHeight="1">
      <c r="A23" s="177"/>
      <c r="B23" s="149"/>
      <c r="C23" s="149"/>
      <c r="D23" s="178" t="s">
        <v>462</v>
      </c>
      <c r="E23" s="149" t="s">
        <v>795</v>
      </c>
      <c r="F23" s="149"/>
      <c r="G23" s="39" t="s">
        <v>587</v>
      </c>
      <c r="H23" s="403">
        <f>IF(H20&gt;H21,H21,H20)</f>
        <v>0</v>
      </c>
      <c r="I23" s="1"/>
      <c r="J23" s="1"/>
      <c r="K23" s="599" t="s">
        <v>910</v>
      </c>
      <c r="L23" s="133"/>
    </row>
    <row r="24" spans="1:12" ht="14.25" customHeight="1">
      <c r="A24" s="177"/>
      <c r="B24" s="149"/>
      <c r="C24" s="149"/>
      <c r="D24" s="179" t="s">
        <v>464</v>
      </c>
      <c r="E24" s="13" t="s">
        <v>796</v>
      </c>
      <c r="F24" s="149"/>
      <c r="G24" s="1"/>
      <c r="H24" s="149"/>
      <c r="I24" s="1"/>
      <c r="J24" s="1"/>
      <c r="K24" s="409">
        <f>IF(ISERROR(H23/H20),0,IF(ROUND(H23/H20,4)&gt;1,1,ROUND(H23/H20,4)))</f>
        <v>0</v>
      </c>
      <c r="L24" s="117"/>
    </row>
    <row r="25" spans="1:12" ht="14.25" customHeight="1">
      <c r="A25" s="2"/>
      <c r="B25" s="13"/>
      <c r="C25" s="13" t="s">
        <v>797</v>
      </c>
      <c r="D25" s="179" t="s">
        <v>458</v>
      </c>
      <c r="E25" s="13" t="s">
        <v>741</v>
      </c>
      <c r="F25" s="13"/>
      <c r="G25" s="1"/>
      <c r="H25" s="498"/>
      <c r="I25" s="1"/>
      <c r="J25" s="1"/>
      <c r="K25" s="34" t="s">
        <v>652</v>
      </c>
      <c r="L25" s="61"/>
    </row>
    <row r="26" spans="1:12" ht="14.25" customHeight="1">
      <c r="A26" s="2"/>
      <c r="B26" s="13"/>
      <c r="C26" s="1"/>
      <c r="D26" s="62" t="s">
        <v>460</v>
      </c>
      <c r="E26" s="13" t="s">
        <v>798</v>
      </c>
      <c r="F26" s="13"/>
      <c r="G26" s="1"/>
      <c r="H26" s="498"/>
      <c r="I26" s="1"/>
      <c r="J26" s="1"/>
      <c r="K26" s="149"/>
      <c r="L26" s="61"/>
    </row>
    <row r="27" spans="1:12" ht="14.25" customHeight="1">
      <c r="A27" s="2"/>
      <c r="B27" s="13"/>
      <c r="C27" s="1"/>
      <c r="D27" s="62" t="s">
        <v>462</v>
      </c>
      <c r="E27" s="13" t="s">
        <v>799</v>
      </c>
      <c r="F27" s="13"/>
      <c r="G27" s="1"/>
      <c r="H27" s="149"/>
      <c r="I27" s="1"/>
      <c r="J27" s="1"/>
      <c r="K27" s="409">
        <f>IF(ISERROR(H26/H25),0,IF(ROUND(H26/H25,4)&gt;1,1,ROUND(H26/H25,4)))</f>
        <v>0</v>
      </c>
      <c r="L27" s="61"/>
    </row>
    <row r="28" spans="1:12" ht="14.25" customHeight="1">
      <c r="A28" s="2"/>
      <c r="B28" s="1"/>
      <c r="C28" s="1" t="s">
        <v>475</v>
      </c>
      <c r="D28" s="1" t="s">
        <v>800</v>
      </c>
      <c r="E28" s="1"/>
      <c r="F28" s="1"/>
      <c r="G28" s="1"/>
      <c r="H28" s="149"/>
      <c r="I28" s="1"/>
      <c r="J28" s="1"/>
      <c r="K28" s="34" t="s">
        <v>652</v>
      </c>
      <c r="L28" s="61"/>
    </row>
    <row r="29" spans="1:12" ht="14.25" customHeight="1">
      <c r="A29" s="2"/>
      <c r="B29" s="1"/>
      <c r="C29" s="1"/>
      <c r="D29" s="149" t="s">
        <v>801</v>
      </c>
      <c r="E29" s="1"/>
      <c r="F29" s="1"/>
      <c r="G29" s="1"/>
      <c r="H29" s="149"/>
      <c r="I29" s="1"/>
      <c r="J29" s="1"/>
      <c r="K29" s="409">
        <f>IF(ISERROR(K24*K27),0,ROUND(K24*K27,4))</f>
        <v>0</v>
      </c>
      <c r="L29" s="61"/>
    </row>
    <row r="30" spans="1:12" ht="12" customHeight="1">
      <c r="A30" s="2"/>
      <c r="B30" s="1"/>
      <c r="C30" s="1"/>
      <c r="D30" s="149"/>
      <c r="E30" s="1"/>
      <c r="F30" s="1"/>
      <c r="G30" s="1"/>
      <c r="H30" s="149"/>
      <c r="I30" s="1"/>
      <c r="J30" s="1"/>
      <c r="K30" s="34" t="s">
        <v>652</v>
      </c>
      <c r="L30" s="61"/>
    </row>
    <row r="31" spans="1:12" ht="14.25" customHeight="1">
      <c r="A31" s="177"/>
      <c r="B31" s="149"/>
      <c r="C31" s="149" t="s">
        <v>476</v>
      </c>
      <c r="D31" s="149" t="s">
        <v>745</v>
      </c>
      <c r="E31" s="149"/>
      <c r="F31" s="149"/>
      <c r="G31" s="1"/>
      <c r="H31" s="149"/>
      <c r="I31" s="1"/>
      <c r="J31" s="39" t="s">
        <v>587</v>
      </c>
      <c r="K31" s="400"/>
      <c r="L31" s="61"/>
    </row>
    <row r="32" spans="1:12" ht="14.25" customHeight="1">
      <c r="A32" s="177"/>
      <c r="B32" s="149"/>
      <c r="C32" s="149" t="s">
        <v>477</v>
      </c>
      <c r="D32" s="149" t="s">
        <v>746</v>
      </c>
      <c r="E32" s="149"/>
      <c r="F32" s="149"/>
      <c r="G32" s="1"/>
      <c r="H32" s="149"/>
      <c r="I32" s="1"/>
      <c r="J32" s="39"/>
      <c r="K32" s="149"/>
      <c r="L32" s="61"/>
    </row>
    <row r="33" spans="1:12" ht="14.25" customHeight="1">
      <c r="A33" s="177"/>
      <c r="B33" s="149"/>
      <c r="C33" s="149"/>
      <c r="D33" s="149" t="s">
        <v>802</v>
      </c>
      <c r="E33" s="149"/>
      <c r="F33" s="149"/>
      <c r="G33" s="1"/>
      <c r="H33" s="149"/>
      <c r="I33" s="149"/>
      <c r="J33" s="208" t="s">
        <v>587</v>
      </c>
      <c r="K33" s="410">
        <f>IF(ISERROR(K29*K31),0,K29*K31)</f>
        <v>0</v>
      </c>
      <c r="L33" s="61"/>
    </row>
    <row r="34" spans="1:12" ht="3" customHeight="1">
      <c r="A34" s="181"/>
      <c r="B34" s="152"/>
      <c r="C34" s="152"/>
      <c r="D34" s="152"/>
      <c r="E34" s="152"/>
      <c r="F34" s="152"/>
      <c r="G34" s="4"/>
      <c r="H34" s="152"/>
      <c r="I34" s="152"/>
      <c r="J34" s="152"/>
      <c r="K34" s="180"/>
      <c r="L34" s="68"/>
    </row>
    <row r="35" spans="1:12" ht="41.25" customHeight="1">
      <c r="A35" s="1" t="str">
        <f>Rev_Date</f>
        <v>REVISED JULY 1, 2010</v>
      </c>
      <c r="B35" s="1"/>
      <c r="C35" s="1"/>
      <c r="D35" s="1"/>
      <c r="E35" s="54"/>
      <c r="F35" s="24" t="str">
        <f>Exp_Date</f>
        <v>FORM EXPIRES 6-30-12</v>
      </c>
      <c r="G35" s="1"/>
      <c r="H35" s="1"/>
      <c r="I35" s="1"/>
      <c r="J35" s="17"/>
      <c r="K35" s="15"/>
      <c r="L35" s="40" t="s">
        <v>803</v>
      </c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3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3"/>
    </row>
    <row r="38" spans="1:1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3"/>
    </row>
    <row r="39" spans="1:1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3"/>
    </row>
    <row r="40" spans="1:12" ht="13.5">
      <c r="A40" s="1"/>
      <c r="B40" s="1"/>
      <c r="C40" s="1"/>
      <c r="D40" s="1"/>
      <c r="E40" s="1"/>
      <c r="F40" s="54"/>
      <c r="G40" s="17"/>
      <c r="H40" s="182"/>
      <c r="I40" s="182"/>
      <c r="J40" s="182"/>
      <c r="K40" s="182"/>
      <c r="L40" s="1"/>
    </row>
  </sheetData>
  <sheetProtection sheet="1" objects="1" scenarios="1"/>
  <printOptions horizontalCentered="1" verticalCentered="1"/>
  <pageMargins left="0.25" right="0.25" top="0.5" bottom="0.25" header="0.5" footer="0.5"/>
  <pageSetup blackAndWhite="1" fitToHeight="1" fitToWidth="1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showZeros="0" zoomScale="102" zoomScaleNormal="102" workbookViewId="0" topLeftCell="A1">
      <selection activeCell="K10" sqref="K10"/>
    </sheetView>
  </sheetViews>
  <sheetFormatPr defaultColWidth="9.140625" defaultRowHeight="12.75"/>
  <cols>
    <col min="1" max="4" width="2.7109375" style="16" customWidth="1"/>
    <col min="5" max="5" width="19.8515625" style="16" customWidth="1"/>
    <col min="6" max="6" width="6.28125" style="16" customWidth="1"/>
    <col min="7" max="7" width="2.57421875" style="16" customWidth="1"/>
    <col min="8" max="8" width="11.8515625" style="16" customWidth="1"/>
    <col min="9" max="9" width="16.00390625" style="16" customWidth="1"/>
    <col min="10" max="10" width="2.7109375" style="16" customWidth="1"/>
    <col min="11" max="11" width="12.7109375" style="16" customWidth="1"/>
    <col min="12" max="12" width="4.140625" style="16" customWidth="1"/>
    <col min="13" max="13" width="2.7109375" style="16" customWidth="1"/>
    <col min="14" max="14" width="12.7109375" style="16" customWidth="1"/>
    <col min="15" max="15" width="3.140625" style="16" customWidth="1"/>
    <col min="16" max="16384" width="9.140625" style="16" customWidth="1"/>
  </cols>
  <sheetData>
    <row r="1" spans="1:15" ht="13.5">
      <c r="A1" s="45" t="s">
        <v>271</v>
      </c>
      <c r="B1" s="46"/>
      <c r="C1" s="47"/>
      <c r="D1" s="47"/>
      <c r="E1" s="47"/>
      <c r="F1" s="47"/>
      <c r="G1" s="47"/>
      <c r="H1" s="46"/>
      <c r="I1" s="46"/>
      <c r="J1" s="46"/>
      <c r="K1" s="46"/>
      <c r="L1" s="46"/>
      <c r="M1" s="46"/>
      <c r="N1" s="46"/>
      <c r="O1" s="48"/>
    </row>
    <row r="2" spans="1:15" ht="9.75" customHeight="1">
      <c r="A2" s="49" t="s">
        <v>182</v>
      </c>
      <c r="B2" s="50"/>
      <c r="C2" s="50"/>
      <c r="D2" s="50"/>
      <c r="E2" s="50"/>
      <c r="F2" s="50"/>
      <c r="G2" s="50"/>
      <c r="H2" s="49" t="s">
        <v>450</v>
      </c>
      <c r="I2" s="222"/>
      <c r="J2" s="50"/>
      <c r="K2" s="50"/>
      <c r="L2" s="50"/>
      <c r="M2" s="49" t="s">
        <v>451</v>
      </c>
      <c r="N2" s="50"/>
      <c r="O2" s="170"/>
    </row>
    <row r="3" spans="1:15" s="330" customFormat="1" ht="13.5" customHeight="1">
      <c r="A3" s="323">
        <f>'D01'!$F$3</f>
        <v>0</v>
      </c>
      <c r="B3" s="324"/>
      <c r="C3" s="325"/>
      <c r="D3" s="325"/>
      <c r="E3" s="325"/>
      <c r="F3" s="325"/>
      <c r="G3" s="325"/>
      <c r="H3" s="296">
        <f>'D01'!$F$4</f>
        <v>0</v>
      </c>
      <c r="I3" s="297">
        <f>'D01'!$F$4</f>
        <v>0</v>
      </c>
      <c r="J3" s="297"/>
      <c r="K3" s="297"/>
      <c r="L3" s="297"/>
      <c r="M3" s="328">
        <f>'D01'!$R$4</f>
        <v>0</v>
      </c>
      <c r="N3" s="326"/>
      <c r="O3" s="327"/>
    </row>
    <row r="4" spans="1:15" ht="4.5" customHeight="1">
      <c r="A4" s="57"/>
      <c r="B4" s="4"/>
      <c r="C4" s="58"/>
      <c r="D4" s="58"/>
      <c r="E4" s="58"/>
      <c r="F4" s="58"/>
      <c r="G4" s="58"/>
      <c r="H4" s="57"/>
      <c r="I4" s="4"/>
      <c r="J4" s="58"/>
      <c r="K4" s="58"/>
      <c r="L4" s="58"/>
      <c r="M4" s="59"/>
      <c r="N4" s="58"/>
      <c r="O4" s="121"/>
    </row>
    <row r="5" spans="1:15" ht="13.5">
      <c r="A5" s="45" t="s">
        <v>376</v>
      </c>
      <c r="B5" s="46"/>
      <c r="C5" s="47"/>
      <c r="D5" s="47"/>
      <c r="E5" s="47"/>
      <c r="F5" s="47"/>
      <c r="G5" s="47"/>
      <c r="H5" s="46"/>
      <c r="I5" s="46"/>
      <c r="J5" s="46"/>
      <c r="K5" s="46"/>
      <c r="L5" s="46"/>
      <c r="M5" s="46"/>
      <c r="N5" s="46"/>
      <c r="O5" s="48"/>
    </row>
    <row r="6" spans="1:15" ht="16.5" customHeight="1">
      <c r="A6" s="2" t="s">
        <v>511</v>
      </c>
      <c r="B6" s="1" t="s">
        <v>804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1"/>
    </row>
    <row r="7" spans="1:15" ht="16.5" customHeight="1">
      <c r="A7" s="2"/>
      <c r="B7" s="62" t="s">
        <v>466</v>
      </c>
      <c r="C7" s="1" t="s">
        <v>926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</row>
    <row r="8" spans="1:15" ht="9.75" customHeight="1">
      <c r="A8" s="2"/>
      <c r="B8" s="1"/>
      <c r="C8" s="1" t="s">
        <v>927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</row>
    <row r="9" spans="1:15" ht="13.5" customHeight="1">
      <c r="A9" s="2"/>
      <c r="B9" s="1"/>
      <c r="C9" s="1" t="s">
        <v>473</v>
      </c>
      <c r="D9" s="1" t="s">
        <v>805</v>
      </c>
      <c r="E9" s="1"/>
      <c r="F9" s="1"/>
      <c r="G9" s="1"/>
      <c r="H9" s="1"/>
      <c r="I9" s="1"/>
      <c r="J9" s="1"/>
      <c r="K9" s="1"/>
      <c r="L9" s="1"/>
      <c r="M9" s="1"/>
      <c r="N9" s="1"/>
      <c r="O9" s="61"/>
    </row>
    <row r="10" spans="1:15" ht="13.5">
      <c r="A10" s="2"/>
      <c r="B10" s="1"/>
      <c r="C10" s="1"/>
      <c r="D10" s="62" t="s">
        <v>458</v>
      </c>
      <c r="E10" s="1" t="s">
        <v>748</v>
      </c>
      <c r="F10" s="1"/>
      <c r="G10" s="1"/>
      <c r="H10" s="1"/>
      <c r="I10" s="1"/>
      <c r="J10" s="39" t="s">
        <v>587</v>
      </c>
      <c r="K10" s="400">
        <v>0</v>
      </c>
      <c r="L10" s="1"/>
      <c r="M10" s="1"/>
      <c r="N10" s="1"/>
      <c r="O10" s="61"/>
    </row>
    <row r="11" spans="1:15" ht="13.5">
      <c r="A11" s="2"/>
      <c r="B11" s="1"/>
      <c r="C11" s="1"/>
      <c r="D11" s="62" t="s">
        <v>460</v>
      </c>
      <c r="E11" s="1" t="s">
        <v>516</v>
      </c>
      <c r="F11" s="1"/>
      <c r="G11" s="1"/>
      <c r="H11" s="1"/>
      <c r="I11" s="1"/>
      <c r="J11" s="1"/>
      <c r="K11" s="1"/>
      <c r="L11" s="1"/>
      <c r="M11" s="1"/>
      <c r="N11" s="1"/>
      <c r="O11" s="61"/>
    </row>
    <row r="12" spans="1:15" ht="13.5">
      <c r="A12" s="2"/>
      <c r="B12" s="1"/>
      <c r="C12" s="1"/>
      <c r="D12" s="62"/>
      <c r="E12" s="1" t="s">
        <v>515</v>
      </c>
      <c r="F12" s="1"/>
      <c r="G12" s="1"/>
      <c r="H12" s="1"/>
      <c r="I12" s="1"/>
      <c r="J12" s="39" t="s">
        <v>587</v>
      </c>
      <c r="K12" s="400">
        <v>0</v>
      </c>
      <c r="L12" s="1"/>
      <c r="M12" s="1"/>
      <c r="N12" s="1"/>
      <c r="O12" s="61"/>
    </row>
    <row r="13" spans="1:15" ht="13.5">
      <c r="A13" s="2"/>
      <c r="B13" s="1"/>
      <c r="C13" s="1"/>
      <c r="D13" s="62" t="s">
        <v>462</v>
      </c>
      <c r="E13" s="1" t="s">
        <v>805</v>
      </c>
      <c r="F13" s="1"/>
      <c r="G13" s="1"/>
      <c r="H13" s="1"/>
      <c r="I13" s="1"/>
      <c r="J13" s="1"/>
      <c r="K13" s="1"/>
      <c r="L13" s="1"/>
      <c r="M13" s="1"/>
      <c r="N13" s="1"/>
      <c r="O13" s="61"/>
    </row>
    <row r="14" spans="1:15" ht="13.5">
      <c r="A14" s="2"/>
      <c r="B14" s="1"/>
      <c r="C14" s="1"/>
      <c r="D14" s="1"/>
      <c r="E14" s="1" t="s">
        <v>806</v>
      </c>
      <c r="F14" s="1"/>
      <c r="G14" s="1"/>
      <c r="H14" s="1"/>
      <c r="I14" s="1"/>
      <c r="J14" s="1"/>
      <c r="K14" s="1"/>
      <c r="L14" s="1"/>
      <c r="M14" s="39" t="s">
        <v>587</v>
      </c>
      <c r="N14" s="390">
        <f>IF('D11'!L12&gt;0,IF(K10&gt;'D11'!L12,'D11'!L12,K10),0)</f>
        <v>0</v>
      </c>
      <c r="O14" s="61"/>
    </row>
    <row r="15" spans="1:15" ht="13.5" customHeight="1">
      <c r="A15" s="2"/>
      <c r="B15" s="1"/>
      <c r="C15" s="1" t="s">
        <v>474</v>
      </c>
      <c r="D15" s="1" t="s">
        <v>753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61"/>
    </row>
    <row r="16" spans="1:15" ht="13.5">
      <c r="A16" s="2"/>
      <c r="B16" s="1"/>
      <c r="C16" s="1"/>
      <c r="D16" s="62" t="s">
        <v>458</v>
      </c>
      <c r="E16" s="1" t="s">
        <v>916</v>
      </c>
      <c r="F16" s="1"/>
      <c r="G16" s="1"/>
      <c r="H16" s="1"/>
      <c r="I16" s="1"/>
      <c r="J16" s="39" t="s">
        <v>587</v>
      </c>
      <c r="K16" s="312">
        <f>IF('D11'!L12&gt;0,'D02'!I46+'D02'!I48+'D02'!I50,0)</f>
        <v>0</v>
      </c>
      <c r="L16" s="1"/>
      <c r="M16" s="1"/>
      <c r="N16" s="1"/>
      <c r="O16" s="61"/>
    </row>
    <row r="17" spans="1:15" ht="13.5">
      <c r="A17" s="2"/>
      <c r="B17" s="1"/>
      <c r="C17" s="1"/>
      <c r="D17" s="62"/>
      <c r="E17" s="1" t="s">
        <v>928</v>
      </c>
      <c r="F17" s="1"/>
      <c r="G17" s="1"/>
      <c r="H17" s="1"/>
      <c r="I17" s="1"/>
      <c r="J17" s="39"/>
      <c r="K17" s="350"/>
      <c r="L17" s="1"/>
      <c r="M17" s="1"/>
      <c r="N17" s="1"/>
      <c r="O17" s="61"/>
    </row>
    <row r="18" spans="1:15" ht="13.5">
      <c r="A18" s="2"/>
      <c r="B18" s="1"/>
      <c r="C18" s="1"/>
      <c r="D18" s="62" t="s">
        <v>460</v>
      </c>
      <c r="E18" s="1" t="s">
        <v>752</v>
      </c>
      <c r="F18" s="1"/>
      <c r="G18" s="1"/>
      <c r="H18" s="1"/>
      <c r="I18" s="1"/>
      <c r="J18" s="1"/>
      <c r="K18" s="1"/>
      <c r="L18" s="1"/>
      <c r="M18" s="1"/>
      <c r="N18" s="1"/>
      <c r="O18" s="61"/>
    </row>
    <row r="19" spans="1:15" ht="13.5">
      <c r="A19" s="2"/>
      <c r="B19" s="1"/>
      <c r="C19" s="1"/>
      <c r="D19" s="1"/>
      <c r="E19" s="1" t="s">
        <v>305</v>
      </c>
      <c r="F19" s="615">
        <v>400</v>
      </c>
      <c r="G19" s="1" t="s">
        <v>706</v>
      </c>
      <c r="H19" s="400"/>
      <c r="I19" s="1" t="s">
        <v>929</v>
      </c>
      <c r="J19" s="39" t="s">
        <v>587</v>
      </c>
      <c r="K19" s="312">
        <f>H19*F19</f>
        <v>0</v>
      </c>
      <c r="L19" s="1"/>
      <c r="M19" s="1"/>
      <c r="N19" s="1"/>
      <c r="O19" s="61"/>
    </row>
    <row r="20" spans="1:15" ht="13.5">
      <c r="A20" s="2"/>
      <c r="B20" s="1"/>
      <c r="C20" s="1"/>
      <c r="D20" s="1"/>
      <c r="E20" s="1"/>
      <c r="F20" s="1"/>
      <c r="G20" s="1"/>
      <c r="H20" s="593" t="s">
        <v>321</v>
      </c>
      <c r="I20" s="593"/>
      <c r="J20" s="39"/>
      <c r="K20" s="1"/>
      <c r="L20" s="1"/>
      <c r="M20" s="1"/>
      <c r="N20" s="1"/>
      <c r="O20" s="61"/>
    </row>
    <row r="21" spans="1:15" ht="13.5">
      <c r="A21" s="2"/>
      <c r="B21" s="1"/>
      <c r="C21" s="1"/>
      <c r="D21" s="62" t="s">
        <v>462</v>
      </c>
      <c r="E21" s="1" t="s">
        <v>753</v>
      </c>
      <c r="F21" s="1"/>
      <c r="G21" s="1"/>
      <c r="H21" s="1"/>
      <c r="I21" s="1"/>
      <c r="J21" s="1"/>
      <c r="K21" s="1"/>
      <c r="L21" s="1"/>
      <c r="M21" s="1"/>
      <c r="N21" s="1"/>
      <c r="O21" s="61"/>
    </row>
    <row r="22" spans="1:15" ht="13.5">
      <c r="A22" s="2"/>
      <c r="B22" s="1"/>
      <c r="C22" s="1"/>
      <c r="D22" s="1"/>
      <c r="E22" s="1" t="s">
        <v>807</v>
      </c>
      <c r="F22" s="1"/>
      <c r="G22" s="1"/>
      <c r="H22" s="1"/>
      <c r="I22" s="1"/>
      <c r="J22" s="1"/>
      <c r="K22" s="1"/>
      <c r="L22" s="1"/>
      <c r="M22" s="39" t="s">
        <v>587</v>
      </c>
      <c r="N22" s="390">
        <f>IF('D11'!L12&gt;0,IF(K16&gt;K19,K19,K16),0)</f>
        <v>0</v>
      </c>
      <c r="O22" s="61"/>
    </row>
    <row r="23" spans="1:15" ht="16.5" customHeight="1">
      <c r="A23" s="2"/>
      <c r="B23" s="1"/>
      <c r="C23" s="1" t="s">
        <v>475</v>
      </c>
      <c r="D23" s="1" t="s">
        <v>808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61"/>
    </row>
    <row r="24" spans="1:15" ht="13.5">
      <c r="A24" s="2"/>
      <c r="B24" s="1"/>
      <c r="C24" s="1"/>
      <c r="D24" s="62" t="s">
        <v>458</v>
      </c>
      <c r="E24" s="1" t="s">
        <v>228</v>
      </c>
      <c r="F24" s="1"/>
      <c r="G24" s="1"/>
      <c r="H24" s="1"/>
      <c r="I24" s="1"/>
      <c r="J24" s="1"/>
      <c r="K24" s="1"/>
      <c r="L24" s="1"/>
      <c r="M24" s="1"/>
      <c r="N24" s="1"/>
      <c r="O24" s="61"/>
    </row>
    <row r="25" spans="1:15" ht="13.5">
      <c r="A25" s="2"/>
      <c r="B25" s="1"/>
      <c r="C25" s="1"/>
      <c r="D25" s="1"/>
      <c r="E25" s="1" t="s">
        <v>239</v>
      </c>
      <c r="F25" s="1"/>
      <c r="G25" s="1"/>
      <c r="H25" s="1"/>
      <c r="I25" s="1"/>
      <c r="J25" s="39" t="s">
        <v>587</v>
      </c>
      <c r="K25" s="390">
        <f>'D02'!I52</f>
        <v>0</v>
      </c>
      <c r="L25" s="1"/>
      <c r="M25" s="1"/>
      <c r="N25" s="1"/>
      <c r="O25" s="61"/>
    </row>
    <row r="26" spans="1:15" ht="13.5">
      <c r="A26" s="2"/>
      <c r="B26" s="1"/>
      <c r="C26" s="1"/>
      <c r="D26" s="62" t="s">
        <v>460</v>
      </c>
      <c r="E26" s="1" t="s">
        <v>688</v>
      </c>
      <c r="F26" s="1"/>
      <c r="G26" s="1"/>
      <c r="H26" s="1"/>
      <c r="I26" s="1"/>
      <c r="J26" s="1"/>
      <c r="K26" s="1"/>
      <c r="L26" s="1"/>
      <c r="M26" s="1"/>
      <c r="N26" s="1"/>
      <c r="O26" s="61"/>
    </row>
    <row r="27" spans="1:15" ht="13.5">
      <c r="A27" s="2"/>
      <c r="B27" s="1"/>
      <c r="C27" s="1"/>
      <c r="D27" s="1"/>
      <c r="E27" s="1" t="s">
        <v>495</v>
      </c>
      <c r="F27" s="1"/>
      <c r="G27" s="1"/>
      <c r="H27" s="1"/>
      <c r="I27" s="1"/>
      <c r="J27" s="1"/>
      <c r="K27" s="358">
        <f>IF(ISERROR(K25/K16),0,ROUND(K25/K16,4))</f>
        <v>0</v>
      </c>
      <c r="L27" s="1"/>
      <c r="M27" s="1"/>
      <c r="N27" s="1"/>
      <c r="O27" s="61"/>
    </row>
    <row r="28" spans="1:15" ht="13.5">
      <c r="A28" s="2"/>
      <c r="B28" s="1"/>
      <c r="C28" s="1"/>
      <c r="D28" s="1"/>
      <c r="E28" s="1" t="s">
        <v>624</v>
      </c>
      <c r="F28" s="1"/>
      <c r="G28" s="1"/>
      <c r="H28" s="1"/>
      <c r="I28" s="1"/>
      <c r="J28" s="1"/>
      <c r="K28" s="44" t="s">
        <v>652</v>
      </c>
      <c r="L28" s="1"/>
      <c r="M28" s="1"/>
      <c r="N28" s="1"/>
      <c r="O28" s="61"/>
    </row>
    <row r="29" spans="1:15" ht="13.5">
      <c r="A29" s="2"/>
      <c r="B29" s="1"/>
      <c r="C29" s="1"/>
      <c r="D29" s="62" t="s">
        <v>462</v>
      </c>
      <c r="E29" s="1" t="s">
        <v>651</v>
      </c>
      <c r="F29" s="1"/>
      <c r="G29" s="1"/>
      <c r="H29" s="1"/>
      <c r="I29" s="1"/>
      <c r="J29" s="1"/>
      <c r="K29" s="394">
        <f>MIN(K27,0.06)</f>
        <v>0</v>
      </c>
      <c r="L29" s="1"/>
      <c r="M29" s="1"/>
      <c r="N29" s="1"/>
      <c r="O29" s="61"/>
    </row>
    <row r="30" spans="1:15" ht="13.5">
      <c r="A30" s="2"/>
      <c r="B30" s="1"/>
      <c r="C30" s="1"/>
      <c r="D30" s="62"/>
      <c r="E30" s="1" t="s">
        <v>811</v>
      </c>
      <c r="F30" s="1"/>
      <c r="G30" s="1"/>
      <c r="H30" s="1"/>
      <c r="I30" s="1"/>
      <c r="J30" s="1"/>
      <c r="K30" s="44" t="s">
        <v>652</v>
      </c>
      <c r="L30" s="1"/>
      <c r="M30" s="1"/>
      <c r="N30" s="1"/>
      <c r="O30" s="61"/>
    </row>
    <row r="31" spans="1:15" ht="13.5">
      <c r="A31" s="2"/>
      <c r="B31" s="1"/>
      <c r="C31" s="1"/>
      <c r="D31" s="62" t="s">
        <v>464</v>
      </c>
      <c r="E31" s="1" t="s">
        <v>231</v>
      </c>
      <c r="F31" s="1"/>
      <c r="G31" s="1"/>
      <c r="H31" s="1"/>
      <c r="I31" s="1"/>
      <c r="J31" s="39" t="s">
        <v>587</v>
      </c>
      <c r="K31" s="390">
        <f>IF(N22=0,0,IF(AND('D11'!L12&gt;0,K27&lt;0.06),K25,ROUND(K29*N22,0)))</f>
        <v>0</v>
      </c>
      <c r="L31" s="1"/>
      <c r="M31" s="1"/>
      <c r="N31" s="1"/>
      <c r="O31" s="61"/>
    </row>
    <row r="32" spans="1:15" ht="13.5">
      <c r="A32" s="2"/>
      <c r="B32" s="1"/>
      <c r="C32" s="1"/>
      <c r="D32" s="1"/>
      <c r="E32" s="1" t="s">
        <v>625</v>
      </c>
      <c r="F32" s="1"/>
      <c r="G32" s="1"/>
      <c r="H32" s="1"/>
      <c r="I32" s="1"/>
      <c r="J32" s="1"/>
      <c r="K32" s="1"/>
      <c r="L32" s="1"/>
      <c r="M32" s="1"/>
      <c r="N32" s="1"/>
      <c r="O32" s="61"/>
    </row>
    <row r="33" spans="1:15" ht="13.5">
      <c r="A33" s="2"/>
      <c r="B33" s="1"/>
      <c r="C33" s="1"/>
      <c r="D33" s="62" t="s">
        <v>466</v>
      </c>
      <c r="E33" s="1" t="s">
        <v>233</v>
      </c>
      <c r="F33" s="1"/>
      <c r="G33" s="1"/>
      <c r="H33" s="1"/>
      <c r="I33" s="1"/>
      <c r="J33" s="39" t="s">
        <v>587</v>
      </c>
      <c r="K33" s="390">
        <f>IF(K10=0,0,ROUND('D12'!$H$12*N14,0))</f>
        <v>0</v>
      </c>
      <c r="L33" s="1"/>
      <c r="M33" s="1"/>
      <c r="N33" s="1"/>
      <c r="O33" s="61"/>
    </row>
    <row r="34" spans="1:15" ht="13.5">
      <c r="A34" s="2"/>
      <c r="B34" s="1"/>
      <c r="C34" s="1"/>
      <c r="D34" s="1"/>
      <c r="E34" s="1" t="s">
        <v>930</v>
      </c>
      <c r="F34" s="1"/>
      <c r="G34" s="1"/>
      <c r="H34" s="1"/>
      <c r="I34" s="1"/>
      <c r="J34" s="1"/>
      <c r="K34" s="1"/>
      <c r="L34" s="1"/>
      <c r="M34" s="1"/>
      <c r="N34" s="1"/>
      <c r="O34" s="61"/>
    </row>
    <row r="35" spans="1:15" ht="13.5">
      <c r="A35" s="2"/>
      <c r="B35" s="1"/>
      <c r="C35" s="1"/>
      <c r="D35" s="62" t="s">
        <v>469</v>
      </c>
      <c r="E35" s="1" t="s">
        <v>236</v>
      </c>
      <c r="F35" s="1"/>
      <c r="G35" s="1"/>
      <c r="H35" s="1"/>
      <c r="I35" s="1"/>
      <c r="J35" s="1"/>
      <c r="K35" s="1"/>
      <c r="L35" s="1"/>
      <c r="M35" s="39" t="s">
        <v>587</v>
      </c>
      <c r="N35" s="390">
        <f>K31+K33</f>
        <v>0</v>
      </c>
      <c r="O35" s="61"/>
    </row>
    <row r="36" spans="1:15" ht="13.5">
      <c r="A36" s="2"/>
      <c r="B36" s="1"/>
      <c r="C36" s="1"/>
      <c r="D36" s="1"/>
      <c r="E36" s="1" t="s">
        <v>931</v>
      </c>
      <c r="F36" s="1"/>
      <c r="G36" s="1"/>
      <c r="H36" s="1"/>
      <c r="I36" s="1"/>
      <c r="J36" s="1"/>
      <c r="K36" s="1"/>
      <c r="L36" s="1"/>
      <c r="M36" s="1"/>
      <c r="N36" s="1"/>
      <c r="O36" s="61"/>
    </row>
    <row r="37" spans="1:15" ht="15.75" customHeight="1">
      <c r="A37" s="2"/>
      <c r="B37" s="1"/>
      <c r="C37" s="1" t="s">
        <v>476</v>
      </c>
      <c r="D37" s="1" t="s">
        <v>756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61"/>
    </row>
    <row r="38" spans="1:15" ht="13.5">
      <c r="A38" s="2"/>
      <c r="B38" s="1"/>
      <c r="C38" s="1"/>
      <c r="D38" s="1" t="s">
        <v>932</v>
      </c>
      <c r="E38" s="1"/>
      <c r="F38" s="1"/>
      <c r="G38" s="1"/>
      <c r="H38" s="1"/>
      <c r="I38" s="1"/>
      <c r="J38" s="1"/>
      <c r="K38" s="1"/>
      <c r="L38" s="1"/>
      <c r="M38" s="39" t="s">
        <v>587</v>
      </c>
      <c r="N38" s="390">
        <f>N14+N22+N35</f>
        <v>0</v>
      </c>
      <c r="O38" s="61"/>
    </row>
    <row r="39" spans="1:15" ht="16.5" customHeight="1">
      <c r="A39" s="2"/>
      <c r="B39" s="62" t="s">
        <v>469</v>
      </c>
      <c r="C39" s="1" t="s">
        <v>812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1"/>
    </row>
    <row r="40" spans="1:15" ht="13.5">
      <c r="A40" s="2"/>
      <c r="B40" s="1"/>
      <c r="C40" s="1" t="s">
        <v>473</v>
      </c>
      <c r="D40" s="1" t="s">
        <v>813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61"/>
    </row>
    <row r="41" spans="1:15" ht="13.5">
      <c r="A41" s="2"/>
      <c r="B41" s="1"/>
      <c r="C41" s="1"/>
      <c r="D41" s="1" t="s">
        <v>814</v>
      </c>
      <c r="E41" s="1"/>
      <c r="F41" s="1"/>
      <c r="G41" s="1"/>
      <c r="H41" s="1"/>
      <c r="I41" s="1"/>
      <c r="J41" s="39" t="s">
        <v>587</v>
      </c>
      <c r="K41" s="312">
        <f>IF('D11'!L12&gt;0,'D03'!$P$23,0)</f>
        <v>0</v>
      </c>
      <c r="L41" s="1"/>
      <c r="M41" s="1"/>
      <c r="N41" s="1"/>
      <c r="O41" s="61"/>
    </row>
    <row r="42" spans="1:15" ht="13.5">
      <c r="A42" s="2"/>
      <c r="B42" s="1"/>
      <c r="C42" s="1" t="s">
        <v>474</v>
      </c>
      <c r="D42" s="1" t="s">
        <v>815</v>
      </c>
      <c r="E42" s="1"/>
      <c r="F42" s="1"/>
      <c r="G42" s="1"/>
      <c r="H42" s="1"/>
      <c r="I42" s="1"/>
      <c r="J42" s="39" t="s">
        <v>587</v>
      </c>
      <c r="K42" s="312">
        <f>IF('D11'!L12&gt;0,'D03'!$P$22,0)</f>
        <v>0</v>
      </c>
      <c r="L42" s="1"/>
      <c r="M42" s="1"/>
      <c r="N42" s="1"/>
      <c r="O42" s="61"/>
    </row>
    <row r="43" spans="1:15" ht="13.5">
      <c r="A43" s="2"/>
      <c r="B43" s="1"/>
      <c r="C43" s="1" t="s">
        <v>475</v>
      </c>
      <c r="D43" s="1" t="s">
        <v>812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61"/>
    </row>
    <row r="44" spans="1:15" ht="13.5">
      <c r="A44" s="2"/>
      <c r="B44" s="1"/>
      <c r="C44" s="1"/>
      <c r="D44" s="1" t="s">
        <v>809</v>
      </c>
      <c r="E44" s="1"/>
      <c r="F44" s="1"/>
      <c r="G44" s="1"/>
      <c r="H44" s="1"/>
      <c r="I44" s="1"/>
      <c r="J44" s="1"/>
      <c r="K44" s="1"/>
      <c r="L44" s="1"/>
      <c r="M44" s="39" t="s">
        <v>587</v>
      </c>
      <c r="N44" s="390">
        <f>K41-K42</f>
        <v>0</v>
      </c>
      <c r="O44" s="61"/>
    </row>
    <row r="45" spans="1:15" ht="15.75" customHeight="1">
      <c r="A45" s="2"/>
      <c r="B45" s="62" t="s">
        <v>471</v>
      </c>
      <c r="C45" s="1" t="s">
        <v>816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1"/>
    </row>
    <row r="46" spans="1:15" ht="13.5">
      <c r="A46" s="2"/>
      <c r="B46" s="1"/>
      <c r="C46" s="1" t="s">
        <v>473</v>
      </c>
      <c r="D46" s="1" t="s">
        <v>817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61"/>
    </row>
    <row r="47" spans="1:15" ht="13.5">
      <c r="A47" s="2"/>
      <c r="B47" s="1"/>
      <c r="C47" s="1"/>
      <c r="D47" s="1" t="s">
        <v>818</v>
      </c>
      <c r="E47" s="1"/>
      <c r="F47" s="1"/>
      <c r="G47" s="1"/>
      <c r="H47" s="1"/>
      <c r="I47" s="1"/>
      <c r="J47" s="39" t="s">
        <v>587</v>
      </c>
      <c r="K47" s="382">
        <f>IF('D11'!L12&gt;0,'D03'!$P$41,0)</f>
        <v>0</v>
      </c>
      <c r="L47" s="1"/>
      <c r="M47" s="1"/>
      <c r="N47" s="1"/>
      <c r="O47" s="61"/>
    </row>
    <row r="48" spans="1:15" ht="13.5">
      <c r="A48" s="2"/>
      <c r="B48" s="1"/>
      <c r="C48" s="1" t="s">
        <v>474</v>
      </c>
      <c r="D48" s="1" t="s">
        <v>819</v>
      </c>
      <c r="E48" s="1"/>
      <c r="F48" s="1"/>
      <c r="G48" s="1"/>
      <c r="H48" s="1"/>
      <c r="I48" s="1"/>
      <c r="J48" s="39" t="s">
        <v>587</v>
      </c>
      <c r="K48" s="312">
        <f>IF('D11'!L12&gt;0,'D03'!$P$33,0)</f>
        <v>0</v>
      </c>
      <c r="L48" s="1"/>
      <c r="M48" s="1"/>
      <c r="N48" s="1"/>
      <c r="O48" s="61"/>
    </row>
    <row r="49" spans="1:15" ht="13.5">
      <c r="A49" s="2"/>
      <c r="B49" s="1"/>
      <c r="C49" s="1" t="s">
        <v>475</v>
      </c>
      <c r="D49" s="1" t="s">
        <v>810</v>
      </c>
      <c r="E49" s="1"/>
      <c r="F49" s="1"/>
      <c r="G49" s="1"/>
      <c r="H49" s="1"/>
      <c r="I49" s="1"/>
      <c r="J49" s="1"/>
      <c r="K49" s="1"/>
      <c r="L49" s="1"/>
      <c r="M49" s="39" t="s">
        <v>587</v>
      </c>
      <c r="N49" s="390">
        <f>K47-K48</f>
        <v>0</v>
      </c>
      <c r="O49" s="61"/>
    </row>
    <row r="50" spans="1:15" ht="16.5" customHeight="1">
      <c r="A50" s="2"/>
      <c r="B50" s="62" t="s">
        <v>478</v>
      </c>
      <c r="C50" s="1" t="s">
        <v>820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1"/>
    </row>
    <row r="51" spans="1:15" ht="13.5">
      <c r="A51" s="2"/>
      <c r="B51" s="1"/>
      <c r="C51" s="1" t="s">
        <v>322</v>
      </c>
      <c r="D51" s="1"/>
      <c r="E51" s="1"/>
      <c r="F51" s="1"/>
      <c r="G51" s="1"/>
      <c r="H51" s="1"/>
      <c r="I51" s="1"/>
      <c r="J51" s="1"/>
      <c r="K51" s="1"/>
      <c r="L51" s="1"/>
      <c r="M51" s="39" t="s">
        <v>587</v>
      </c>
      <c r="N51" s="390">
        <f>'D12'!K14+'D12'!K33+'D13'!N38+'D13'!N44+'D13'!N49</f>
        <v>0</v>
      </c>
      <c r="O51" s="61"/>
    </row>
    <row r="52" spans="1:15" ht="6" customHeight="1">
      <c r="A52" s="5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8"/>
    </row>
    <row r="53" spans="1:15" ht="13.5">
      <c r="A53" s="45" t="s">
        <v>377</v>
      </c>
      <c r="B53" s="46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8"/>
    </row>
    <row r="54" spans="1:15" ht="4.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61"/>
    </row>
    <row r="55" spans="1:15" ht="16.5" customHeight="1">
      <c r="A55" s="2" t="s">
        <v>677</v>
      </c>
      <c r="B55" s="1" t="s">
        <v>372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39" t="s">
        <v>587</v>
      </c>
      <c r="N55" s="390">
        <f>'D11'!R35</f>
        <v>0</v>
      </c>
      <c r="O55" s="61"/>
    </row>
    <row r="56" spans="1:15" ht="16.5" customHeight="1">
      <c r="A56" s="2" t="s">
        <v>546</v>
      </c>
      <c r="B56" s="1" t="s">
        <v>933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39" t="s">
        <v>587</v>
      </c>
      <c r="N56" s="390">
        <f>'D11'!R66</f>
        <v>0</v>
      </c>
      <c r="O56" s="61"/>
    </row>
    <row r="57" spans="1:15" ht="16.5" customHeight="1">
      <c r="A57" s="2" t="s">
        <v>548</v>
      </c>
      <c r="B57" s="1" t="s">
        <v>379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39" t="s">
        <v>587</v>
      </c>
      <c r="N57" s="390">
        <f>N51</f>
        <v>0</v>
      </c>
      <c r="O57" s="61"/>
    </row>
    <row r="58" spans="1:15" ht="16.5" customHeight="1">
      <c r="A58" s="2" t="s">
        <v>551</v>
      </c>
      <c r="B58" s="1" t="s">
        <v>380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39" t="s">
        <v>587</v>
      </c>
      <c r="N58" s="390">
        <f>SUM(N55:N57)</f>
        <v>0</v>
      </c>
      <c r="O58" s="61"/>
    </row>
    <row r="59" spans="1:15" ht="16.5" customHeight="1">
      <c r="A59" s="2" t="s">
        <v>553</v>
      </c>
      <c r="B59" s="1" t="s">
        <v>839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39" t="s">
        <v>587</v>
      </c>
      <c r="N59" s="390">
        <f>'D03'!P42</f>
        <v>0</v>
      </c>
      <c r="O59" s="61"/>
    </row>
    <row r="60" spans="1:15" ht="16.5" customHeight="1">
      <c r="A60" s="2" t="s">
        <v>555</v>
      </c>
      <c r="B60" s="1" t="s">
        <v>371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39" t="s">
        <v>587</v>
      </c>
      <c r="N60" s="390">
        <f>MIN(N58,N59)</f>
        <v>0</v>
      </c>
      <c r="O60" s="61"/>
    </row>
    <row r="61" spans="1:15" ht="6" customHeight="1">
      <c r="A61" s="5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8"/>
    </row>
    <row r="62" spans="1:15" ht="4.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1"/>
    </row>
    <row r="63" spans="1:15" ht="11.25" customHeight="1">
      <c r="A63" s="174" t="s">
        <v>762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75"/>
    </row>
    <row r="64" spans="1:15" ht="4.5" customHeight="1">
      <c r="A64" s="5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68"/>
    </row>
    <row r="65" spans="1:15" ht="15" customHeight="1">
      <c r="A65" s="1" t="str">
        <f>Rev_Date</f>
        <v>REVISED JULY 1, 2010</v>
      </c>
      <c r="B65" s="1"/>
      <c r="C65" s="1"/>
      <c r="D65" s="1"/>
      <c r="E65" s="24"/>
      <c r="F65" s="24"/>
      <c r="G65" s="24"/>
      <c r="H65" s="24" t="str">
        <f>Exp_Date</f>
        <v>FORM EXPIRES 6-30-12</v>
      </c>
      <c r="I65" s="24"/>
      <c r="J65" s="15"/>
      <c r="K65" s="40"/>
      <c r="L65" s="15"/>
      <c r="M65" s="15"/>
      <c r="N65" s="1"/>
      <c r="O65" s="40" t="s">
        <v>821</v>
      </c>
    </row>
    <row r="66" spans="1:15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3"/>
    </row>
    <row r="67" spans="1:15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3"/>
    </row>
    <row r="68" spans="1:15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3"/>
    </row>
    <row r="69" spans="1:15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3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showZeros="0" zoomScaleSheetLayoutView="100" workbookViewId="0" topLeftCell="A1">
      <selection activeCell="G3" sqref="G3"/>
    </sheetView>
  </sheetViews>
  <sheetFormatPr defaultColWidth="9.140625" defaultRowHeight="12.75"/>
  <cols>
    <col min="1" max="5" width="2.7109375" style="16" customWidth="1"/>
    <col min="6" max="7" width="3.7109375" style="16" customWidth="1"/>
    <col min="8" max="8" width="21.7109375" style="16" customWidth="1"/>
    <col min="9" max="9" width="2.7109375" style="16" customWidth="1"/>
    <col min="10" max="10" width="9.7109375" style="16" customWidth="1"/>
    <col min="11" max="11" width="0.71875" style="16" customWidth="1"/>
    <col min="12" max="12" width="2.7109375" style="16" customWidth="1"/>
    <col min="13" max="13" width="9.7109375" style="16" customWidth="1"/>
    <col min="14" max="14" width="0.85546875" style="16" customWidth="1"/>
    <col min="15" max="15" width="2.7109375" style="16" customWidth="1"/>
    <col min="16" max="16" width="9.7109375" style="16" customWidth="1"/>
    <col min="17" max="17" width="0.85546875" style="16" customWidth="1"/>
    <col min="18" max="18" width="2.7109375" style="16" customWidth="1"/>
    <col min="19" max="19" width="9.7109375" style="16" customWidth="1"/>
    <col min="20" max="20" width="0.85546875" style="16" customWidth="1"/>
    <col min="21" max="21" width="2.7109375" style="16" customWidth="1"/>
    <col min="22" max="22" width="9.7109375" style="16" customWidth="1"/>
    <col min="23" max="23" width="0.85546875" style="16" customWidth="1"/>
    <col min="24" max="24" width="2.7109375" style="16" customWidth="1"/>
    <col min="25" max="25" width="9.7109375" style="16" customWidth="1"/>
    <col min="26" max="26" width="0.85546875" style="16" customWidth="1"/>
    <col min="27" max="27" width="14.8515625" style="16" customWidth="1"/>
    <col min="28" max="16384" width="9.140625" style="16" customWidth="1"/>
  </cols>
  <sheetData>
    <row r="1" spans="1:27" ht="13.5">
      <c r="A1" s="45" t="s">
        <v>822</v>
      </c>
      <c r="B1" s="46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8"/>
    </row>
    <row r="2" spans="1:27" s="330" customFormat="1" ht="13.5" customHeight="1">
      <c r="A2" s="155" t="s">
        <v>188</v>
      </c>
      <c r="B2" s="414"/>
      <c r="C2" s="415"/>
      <c r="D2" s="415"/>
      <c r="E2" s="415"/>
      <c r="F2" s="429">
        <f>'D01'!$F$3</f>
        <v>0</v>
      </c>
      <c r="G2" s="415"/>
      <c r="H2" s="416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8"/>
      <c r="V2" s="417"/>
      <c r="W2" s="417"/>
      <c r="X2" s="417"/>
      <c r="Y2" s="419"/>
      <c r="Z2" s="419"/>
      <c r="AA2" s="420"/>
    </row>
    <row r="3" spans="1:27" ht="15" customHeight="1">
      <c r="A3" s="155" t="s">
        <v>823</v>
      </c>
      <c r="B3" s="156"/>
      <c r="C3" s="156"/>
      <c r="D3" s="156"/>
      <c r="E3" s="156"/>
      <c r="F3" s="156"/>
      <c r="G3" s="305"/>
      <c r="H3" s="158"/>
      <c r="I3" s="159"/>
      <c r="J3" s="159"/>
      <c r="K3" s="159"/>
      <c r="L3" s="157"/>
      <c r="M3" s="157"/>
      <c r="N3" s="157"/>
      <c r="O3" s="157"/>
      <c r="P3" s="464"/>
      <c r="Q3" s="464"/>
      <c r="R3" s="464"/>
      <c r="S3" s="457"/>
      <c r="T3" s="157"/>
      <c r="U3" s="269"/>
      <c r="V3" s="160" t="s">
        <v>824</v>
      </c>
      <c r="W3" s="157"/>
      <c r="X3" s="157"/>
      <c r="Y3" s="269"/>
      <c r="Z3" s="269"/>
      <c r="AA3" s="463"/>
    </row>
    <row r="4" spans="1:27" ht="18" customHeight="1">
      <c r="A4" s="161" t="s">
        <v>825</v>
      </c>
      <c r="B4" s="162"/>
      <c r="C4" s="162"/>
      <c r="D4" s="162"/>
      <c r="E4" s="162"/>
      <c r="F4" s="162"/>
      <c r="G4" s="162"/>
      <c r="H4" s="162"/>
      <c r="I4" s="431" t="s">
        <v>826</v>
      </c>
      <c r="J4" s="432">
        <f>'D01'!$R$4</f>
        <v>0</v>
      </c>
      <c r="K4" s="163"/>
      <c r="L4" s="427" t="s">
        <v>826</v>
      </c>
      <c r="M4" s="430"/>
      <c r="N4" s="164"/>
      <c r="O4" s="427" t="s">
        <v>826</v>
      </c>
      <c r="P4" s="430"/>
      <c r="Q4" s="164"/>
      <c r="R4" s="427" t="s">
        <v>826</v>
      </c>
      <c r="S4" s="430"/>
      <c r="T4" s="164"/>
      <c r="U4" s="427" t="s">
        <v>826</v>
      </c>
      <c r="V4" s="430"/>
      <c r="W4" s="164"/>
      <c r="X4" s="427" t="s">
        <v>826</v>
      </c>
      <c r="Y4" s="430"/>
      <c r="Z4" s="164"/>
      <c r="AA4" s="165" t="s">
        <v>455</v>
      </c>
    </row>
    <row r="5" spans="1:27" ht="11.25" customHeight="1">
      <c r="A5" s="425" t="s">
        <v>456</v>
      </c>
      <c r="B5" s="421" t="s">
        <v>827</v>
      </c>
      <c r="C5" s="115"/>
      <c r="D5" s="115"/>
      <c r="E5" s="115"/>
      <c r="F5" s="115"/>
      <c r="G5" s="115"/>
      <c r="H5" s="115"/>
      <c r="I5" s="425"/>
      <c r="J5" s="422"/>
      <c r="K5" s="421"/>
      <c r="L5" s="425"/>
      <c r="M5" s="422"/>
      <c r="N5" s="422"/>
      <c r="O5" s="425"/>
      <c r="P5" s="422"/>
      <c r="Q5" s="422"/>
      <c r="R5" s="425"/>
      <c r="S5" s="422"/>
      <c r="T5" s="422"/>
      <c r="U5" s="425"/>
      <c r="V5" s="422"/>
      <c r="W5" s="422"/>
      <c r="X5" s="425"/>
      <c r="Y5" s="422"/>
      <c r="Z5" s="422"/>
      <c r="AA5" s="433"/>
    </row>
    <row r="6" spans="1:27" ht="15.75" customHeight="1">
      <c r="A6" s="425"/>
      <c r="B6" s="421" t="s">
        <v>339</v>
      </c>
      <c r="C6" s="115"/>
      <c r="D6" s="115"/>
      <c r="E6" s="115"/>
      <c r="F6" s="115"/>
      <c r="G6" s="115"/>
      <c r="H6" s="115"/>
      <c r="I6" s="317">
        <f>IF('D03'!$G$47&gt;1,'D03'!$G$47,"")</f>
      </c>
      <c r="J6" s="434"/>
      <c r="K6" s="435"/>
      <c r="L6" s="307"/>
      <c r="M6" s="434"/>
      <c r="N6" s="436"/>
      <c r="O6" s="307"/>
      <c r="P6" s="434"/>
      <c r="Q6" s="436"/>
      <c r="R6" s="307"/>
      <c r="S6" s="434"/>
      <c r="T6" s="436"/>
      <c r="U6" s="307"/>
      <c r="V6" s="434"/>
      <c r="W6" s="436"/>
      <c r="X6" s="307"/>
      <c r="Y6" s="434"/>
      <c r="Z6" s="436"/>
      <c r="AA6" s="309">
        <f>SUM(I6:Y6)</f>
        <v>0</v>
      </c>
    </row>
    <row r="7" spans="1:27" ht="10.5" customHeight="1">
      <c r="A7" s="426"/>
      <c r="B7" s="384"/>
      <c r="C7" s="156"/>
      <c r="D7" s="156"/>
      <c r="E7" s="156"/>
      <c r="F7" s="156"/>
      <c r="G7" s="156"/>
      <c r="H7" s="156"/>
      <c r="I7" s="426"/>
      <c r="J7" s="384"/>
      <c r="K7" s="384"/>
      <c r="L7" s="426"/>
      <c r="M7" s="384"/>
      <c r="N7" s="384"/>
      <c r="O7" s="426"/>
      <c r="P7" s="384"/>
      <c r="Q7" s="384"/>
      <c r="R7" s="426"/>
      <c r="S7" s="384"/>
      <c r="T7" s="384"/>
      <c r="U7" s="426"/>
      <c r="V7" s="384"/>
      <c r="W7" s="384"/>
      <c r="X7" s="426"/>
      <c r="Y7" s="384"/>
      <c r="Z7" s="384"/>
      <c r="AA7" s="437"/>
    </row>
    <row r="8" spans="1:27" ht="11.25" customHeight="1">
      <c r="A8" s="425" t="s">
        <v>479</v>
      </c>
      <c r="B8" s="421" t="s">
        <v>828</v>
      </c>
      <c r="C8" s="115"/>
      <c r="D8" s="115"/>
      <c r="E8" s="115"/>
      <c r="F8" s="115"/>
      <c r="G8" s="115"/>
      <c r="H8" s="115"/>
      <c r="I8" s="425"/>
      <c r="J8" s="422"/>
      <c r="K8" s="421"/>
      <c r="L8" s="425"/>
      <c r="M8" s="422"/>
      <c r="N8" s="422"/>
      <c r="O8" s="425"/>
      <c r="P8" s="422"/>
      <c r="Q8" s="422"/>
      <c r="R8" s="425"/>
      <c r="S8" s="422"/>
      <c r="T8" s="422"/>
      <c r="U8" s="425"/>
      <c r="V8" s="422"/>
      <c r="W8" s="422"/>
      <c r="X8" s="425"/>
      <c r="Y8" s="422"/>
      <c r="Z8" s="422"/>
      <c r="AA8" s="433"/>
    </row>
    <row r="9" spans="1:27" ht="15.75" customHeight="1">
      <c r="A9" s="425"/>
      <c r="B9" s="608" t="s">
        <v>829</v>
      </c>
      <c r="C9" s="115"/>
      <c r="D9" s="115"/>
      <c r="E9" s="115"/>
      <c r="F9" s="115"/>
      <c r="G9" s="115"/>
      <c r="H9" s="115"/>
      <c r="I9" s="438">
        <f>IF(AND('D03'!P47=0,'D03'!P54&gt;0),'D03'!P54,'D03'!P47)</f>
        <v>0</v>
      </c>
      <c r="J9" s="439"/>
      <c r="K9" s="440"/>
      <c r="L9" s="441"/>
      <c r="M9" s="434"/>
      <c r="N9" s="436"/>
      <c r="O9" s="441"/>
      <c r="P9" s="434"/>
      <c r="Q9" s="436"/>
      <c r="R9" s="441"/>
      <c r="S9" s="434"/>
      <c r="T9" s="436"/>
      <c r="U9" s="441"/>
      <c r="V9" s="434"/>
      <c r="W9" s="436"/>
      <c r="X9" s="441"/>
      <c r="Y9" s="434"/>
      <c r="Z9" s="436"/>
      <c r="AA9" s="496" t="s">
        <v>468</v>
      </c>
    </row>
    <row r="10" spans="1:27" ht="10.5" customHeight="1">
      <c r="A10" s="425"/>
      <c r="B10" s="422" t="s">
        <v>340</v>
      </c>
      <c r="C10" s="119"/>
      <c r="D10" s="119"/>
      <c r="E10" s="119"/>
      <c r="F10" s="119"/>
      <c r="G10" s="119"/>
      <c r="H10" s="119"/>
      <c r="I10" s="442"/>
      <c r="J10" s="422"/>
      <c r="K10" s="422"/>
      <c r="L10" s="425"/>
      <c r="M10" s="422"/>
      <c r="N10" s="422"/>
      <c r="O10" s="425"/>
      <c r="P10" s="422"/>
      <c r="Q10" s="422"/>
      <c r="R10" s="425"/>
      <c r="S10" s="422"/>
      <c r="T10" s="422"/>
      <c r="U10" s="425"/>
      <c r="V10" s="422"/>
      <c r="W10" s="422"/>
      <c r="X10" s="442"/>
      <c r="Y10" s="422"/>
      <c r="Z10" s="422"/>
      <c r="AA10" s="433"/>
    </row>
    <row r="11" spans="1:27" ht="10.5" customHeight="1">
      <c r="A11" s="426"/>
      <c r="B11" s="384"/>
      <c r="C11" s="156"/>
      <c r="D11" s="156"/>
      <c r="E11" s="156"/>
      <c r="F11" s="156"/>
      <c r="G11" s="156"/>
      <c r="H11" s="156"/>
      <c r="I11" s="426"/>
      <c r="J11" s="384"/>
      <c r="K11" s="384"/>
      <c r="L11" s="426"/>
      <c r="M11" s="384"/>
      <c r="N11" s="384"/>
      <c r="O11" s="426"/>
      <c r="P11" s="384"/>
      <c r="Q11" s="384"/>
      <c r="R11" s="426"/>
      <c r="S11" s="384"/>
      <c r="T11" s="384"/>
      <c r="U11" s="426"/>
      <c r="V11" s="384"/>
      <c r="W11" s="384"/>
      <c r="X11" s="426"/>
      <c r="Y11" s="384"/>
      <c r="Z11" s="384"/>
      <c r="AA11" s="437"/>
    </row>
    <row r="12" spans="1:27" ht="11.25" customHeight="1">
      <c r="A12" s="425" t="s">
        <v>485</v>
      </c>
      <c r="B12" s="421" t="s">
        <v>830</v>
      </c>
      <c r="C12" s="115"/>
      <c r="D12" s="115"/>
      <c r="E12" s="115"/>
      <c r="F12" s="115"/>
      <c r="G12" s="115"/>
      <c r="H12" s="115"/>
      <c r="I12" s="425"/>
      <c r="J12" s="422"/>
      <c r="K12" s="421"/>
      <c r="L12" s="425"/>
      <c r="M12" s="443"/>
      <c r="N12" s="422"/>
      <c r="O12" s="425"/>
      <c r="P12" s="443"/>
      <c r="Q12" s="422"/>
      <c r="R12" s="425"/>
      <c r="S12" s="443"/>
      <c r="T12" s="422"/>
      <c r="U12" s="425"/>
      <c r="V12" s="443"/>
      <c r="W12" s="422"/>
      <c r="X12" s="425"/>
      <c r="Y12" s="443"/>
      <c r="Z12" s="422"/>
      <c r="AA12" s="433"/>
    </row>
    <row r="13" spans="1:27" ht="15.75" customHeight="1">
      <c r="A13" s="425"/>
      <c r="B13" s="608" t="s">
        <v>831</v>
      </c>
      <c r="C13" s="115"/>
      <c r="D13" s="115"/>
      <c r="E13" s="115"/>
      <c r="F13" s="115"/>
      <c r="G13" s="115"/>
      <c r="H13" s="115"/>
      <c r="I13" s="444">
        <f>IF(ISERROR(I6/I9),0,ROUND(I6/I9,4))</f>
        <v>0</v>
      </c>
      <c r="J13" s="445"/>
      <c r="K13" s="446"/>
      <c r="L13" s="444">
        <f>IF(ISERROR(L6/L9),0,ROUND(L6/L9,4))</f>
        <v>0</v>
      </c>
      <c r="M13" s="445"/>
      <c r="N13" s="447"/>
      <c r="O13" s="444">
        <f>IF(ISERROR(O6/O9),0,ROUND(O6/O9,4))</f>
        <v>0</v>
      </c>
      <c r="P13" s="445"/>
      <c r="Q13" s="447"/>
      <c r="R13" s="444">
        <f>IF(ISERROR(R6/R9),0,ROUND(R6/R9,4))</f>
        <v>0</v>
      </c>
      <c r="S13" s="445"/>
      <c r="T13" s="447"/>
      <c r="U13" s="444">
        <f>IF(ISERROR(U6/U9),0,ROUND(U6/U9,4))</f>
        <v>0</v>
      </c>
      <c r="V13" s="445"/>
      <c r="W13" s="447"/>
      <c r="X13" s="444">
        <f>IF(ISERROR(X6/X9),0,ROUND(X6/X9,4))</f>
        <v>0</v>
      </c>
      <c r="Y13" s="445"/>
      <c r="Z13" s="447"/>
      <c r="AA13" s="496" t="s">
        <v>468</v>
      </c>
    </row>
    <row r="14" spans="1:27" ht="10.5" customHeight="1">
      <c r="A14" s="426"/>
      <c r="B14" s="384"/>
      <c r="C14" s="156"/>
      <c r="D14" s="156"/>
      <c r="E14" s="156"/>
      <c r="F14" s="156"/>
      <c r="G14" s="156"/>
      <c r="H14" s="156"/>
      <c r="I14" s="458" t="s">
        <v>652</v>
      </c>
      <c r="J14" s="35"/>
      <c r="K14" s="459"/>
      <c r="L14" s="458" t="s">
        <v>652</v>
      </c>
      <c r="M14" s="35"/>
      <c r="N14" s="35"/>
      <c r="O14" s="458" t="s">
        <v>652</v>
      </c>
      <c r="P14" s="35"/>
      <c r="Q14" s="35"/>
      <c r="R14" s="458" t="s">
        <v>652</v>
      </c>
      <c r="S14" s="35"/>
      <c r="T14" s="35"/>
      <c r="U14" s="458" t="s">
        <v>652</v>
      </c>
      <c r="V14" s="35"/>
      <c r="W14" s="35"/>
      <c r="X14" s="458" t="s">
        <v>652</v>
      </c>
      <c r="Y14" s="35"/>
      <c r="Z14" s="35"/>
      <c r="AA14" s="460"/>
    </row>
    <row r="15" spans="1:27" ht="11.25" customHeight="1">
      <c r="A15" s="425" t="s">
        <v>490</v>
      </c>
      <c r="B15" s="421" t="s">
        <v>832</v>
      </c>
      <c r="C15" s="115"/>
      <c r="D15" s="115"/>
      <c r="E15" s="115"/>
      <c r="F15" s="115"/>
      <c r="G15" s="115"/>
      <c r="H15" s="115"/>
      <c r="I15" s="425"/>
      <c r="J15" s="422"/>
      <c r="K15" s="421"/>
      <c r="L15" s="425"/>
      <c r="M15" s="422"/>
      <c r="N15" s="422"/>
      <c r="O15" s="425"/>
      <c r="P15" s="422"/>
      <c r="Q15" s="422"/>
      <c r="R15" s="425"/>
      <c r="S15" s="422"/>
      <c r="T15" s="422"/>
      <c r="U15" s="425"/>
      <c r="V15" s="422"/>
      <c r="W15" s="422"/>
      <c r="X15" s="425"/>
      <c r="Y15" s="422"/>
      <c r="Z15" s="422"/>
      <c r="AA15" s="433"/>
    </row>
    <row r="16" spans="1:27" ht="15.75" customHeight="1">
      <c r="A16" s="425"/>
      <c r="B16" s="608" t="s">
        <v>365</v>
      </c>
      <c r="C16" s="115"/>
      <c r="D16" s="115"/>
      <c r="E16" s="115"/>
      <c r="F16" s="115"/>
      <c r="G16" s="115"/>
      <c r="H16" s="115"/>
      <c r="I16" s="317">
        <f>IF('D09'!$O$67&gt;0,'D09'!$O$67,'D13'!$N$60)</f>
        <v>0</v>
      </c>
      <c r="J16" s="434"/>
      <c r="K16" s="440"/>
      <c r="L16" s="307"/>
      <c r="M16" s="434"/>
      <c r="N16" s="436"/>
      <c r="O16" s="307"/>
      <c r="P16" s="434"/>
      <c r="Q16" s="436"/>
      <c r="R16" s="307"/>
      <c r="S16" s="434"/>
      <c r="T16" s="436"/>
      <c r="U16" s="307"/>
      <c r="V16" s="434"/>
      <c r="W16" s="436"/>
      <c r="X16" s="307"/>
      <c r="Y16" s="434"/>
      <c r="Z16" s="436"/>
      <c r="AA16" s="496" t="s">
        <v>468</v>
      </c>
    </row>
    <row r="17" spans="1:27" ht="10.5" customHeight="1">
      <c r="A17" s="426"/>
      <c r="B17" s="384" t="s">
        <v>366</v>
      </c>
      <c r="C17" s="156"/>
      <c r="D17" s="156"/>
      <c r="E17" s="156"/>
      <c r="F17" s="156"/>
      <c r="G17" s="156"/>
      <c r="H17" s="156"/>
      <c r="I17" s="426"/>
      <c r="J17" s="384"/>
      <c r="K17" s="384"/>
      <c r="L17" s="426"/>
      <c r="M17" s="384"/>
      <c r="N17" s="384"/>
      <c r="O17" s="426"/>
      <c r="P17" s="384"/>
      <c r="Q17" s="384"/>
      <c r="R17" s="426"/>
      <c r="S17" s="384"/>
      <c r="T17" s="384"/>
      <c r="U17" s="426"/>
      <c r="V17" s="384"/>
      <c r="W17" s="384"/>
      <c r="X17" s="426"/>
      <c r="Y17" s="384"/>
      <c r="Z17" s="384"/>
      <c r="AA17" s="437"/>
    </row>
    <row r="18" spans="1:27" ht="11.25" customHeight="1">
      <c r="A18" s="425" t="s">
        <v>493</v>
      </c>
      <c r="B18" s="421" t="s">
        <v>837</v>
      </c>
      <c r="C18" s="115"/>
      <c r="D18" s="115"/>
      <c r="E18" s="115"/>
      <c r="F18" s="115"/>
      <c r="G18" s="115"/>
      <c r="H18" s="115"/>
      <c r="I18" s="425"/>
      <c r="J18" s="422"/>
      <c r="K18" s="421"/>
      <c r="L18" s="425"/>
      <c r="M18" s="422"/>
      <c r="N18" s="422"/>
      <c r="O18" s="425"/>
      <c r="P18" s="422"/>
      <c r="Q18" s="422"/>
      <c r="R18" s="425"/>
      <c r="S18" s="422"/>
      <c r="T18" s="422"/>
      <c r="U18" s="425"/>
      <c r="V18" s="422"/>
      <c r="W18" s="422"/>
      <c r="X18" s="425"/>
      <c r="Y18" s="422"/>
      <c r="Z18" s="422"/>
      <c r="AA18" s="433"/>
    </row>
    <row r="19" spans="1:27" ht="15.75" customHeight="1">
      <c r="A19" s="426"/>
      <c r="B19" s="423" t="s">
        <v>838</v>
      </c>
      <c r="C19" s="156"/>
      <c r="D19" s="156"/>
      <c r="E19" s="156"/>
      <c r="F19" s="156"/>
      <c r="G19" s="156"/>
      <c r="H19" s="156"/>
      <c r="I19" s="311">
        <f>IF(ISERROR(I13*I16),0,I13*I16)</f>
        <v>0</v>
      </c>
      <c r="J19" s="411"/>
      <c r="K19" s="448"/>
      <c r="L19" s="311">
        <f>IF(ISERROR(L13*L16),0,L13*L16)</f>
        <v>0</v>
      </c>
      <c r="M19" s="411"/>
      <c r="N19" s="449"/>
      <c r="O19" s="311">
        <f>IF(ISERROR(O13*O16),0,O13*O16)</f>
        <v>0</v>
      </c>
      <c r="P19" s="411"/>
      <c r="Q19" s="449"/>
      <c r="R19" s="311">
        <f>IF(ISERROR(R13*R16),0,R13*R16)</f>
        <v>0</v>
      </c>
      <c r="S19" s="411"/>
      <c r="T19" s="449"/>
      <c r="U19" s="311">
        <f>IF(ISERROR(U13*U16),0,U13*U16)</f>
        <v>0</v>
      </c>
      <c r="V19" s="411"/>
      <c r="W19" s="449"/>
      <c r="X19" s="311">
        <f>IF(ISERROR(X13*X16),0,X13*X16)</f>
        <v>0</v>
      </c>
      <c r="Y19" s="411"/>
      <c r="Z19" s="449"/>
      <c r="AA19" s="313">
        <f>SUM(I19:Y19)</f>
        <v>0</v>
      </c>
    </row>
    <row r="20" spans="1:27" ht="16.5" customHeight="1">
      <c r="A20" s="427" t="s">
        <v>505</v>
      </c>
      <c r="B20" s="423" t="s">
        <v>839</v>
      </c>
      <c r="C20" s="156"/>
      <c r="D20" s="156"/>
      <c r="E20" s="156"/>
      <c r="F20" s="156"/>
      <c r="G20" s="156"/>
      <c r="H20" s="156"/>
      <c r="I20" s="311">
        <f>'D03'!$P$42</f>
        <v>0</v>
      </c>
      <c r="J20" s="411"/>
      <c r="K20" s="423"/>
      <c r="L20" s="302"/>
      <c r="M20" s="411"/>
      <c r="N20" s="449"/>
      <c r="O20" s="302"/>
      <c r="P20" s="411"/>
      <c r="Q20" s="449"/>
      <c r="R20" s="302"/>
      <c r="S20" s="411"/>
      <c r="T20" s="449"/>
      <c r="U20" s="302"/>
      <c r="V20" s="411"/>
      <c r="W20" s="449"/>
      <c r="X20" s="302"/>
      <c r="Y20" s="411"/>
      <c r="Z20" s="449"/>
      <c r="AA20" s="497" t="s">
        <v>468</v>
      </c>
    </row>
    <row r="21" spans="1:27" ht="11.25" customHeight="1">
      <c r="A21" s="425" t="s">
        <v>511</v>
      </c>
      <c r="B21" s="421" t="s">
        <v>840</v>
      </c>
      <c r="C21" s="115"/>
      <c r="D21" s="115"/>
      <c r="E21" s="115"/>
      <c r="F21" s="115"/>
      <c r="G21" s="115"/>
      <c r="H21" s="115"/>
      <c r="I21" s="425"/>
      <c r="J21" s="422"/>
      <c r="K21" s="421"/>
      <c r="L21" s="425"/>
      <c r="M21" s="422"/>
      <c r="N21" s="422"/>
      <c r="O21" s="425"/>
      <c r="P21" s="422"/>
      <c r="Q21" s="422"/>
      <c r="R21" s="425"/>
      <c r="S21" s="422"/>
      <c r="T21" s="422"/>
      <c r="U21" s="425"/>
      <c r="V21" s="422"/>
      <c r="W21" s="422"/>
      <c r="X21" s="425"/>
      <c r="Y21" s="422"/>
      <c r="Z21" s="422"/>
      <c r="AA21" s="433"/>
    </row>
    <row r="22" spans="1:27" ht="15.75" customHeight="1">
      <c r="A22" s="426"/>
      <c r="B22" s="423" t="s">
        <v>841</v>
      </c>
      <c r="C22" s="156"/>
      <c r="D22" s="156"/>
      <c r="E22" s="156"/>
      <c r="F22" s="156"/>
      <c r="G22" s="156"/>
      <c r="H22" s="156"/>
      <c r="I22" s="311">
        <f>IF(ISERROR(I13*I20),0,I13*I20)</f>
        <v>0</v>
      </c>
      <c r="J22" s="411"/>
      <c r="K22" s="448"/>
      <c r="L22" s="311">
        <f>IF(ISERROR(L13*L20),0,L13*L20)</f>
        <v>0</v>
      </c>
      <c r="M22" s="411"/>
      <c r="N22" s="449"/>
      <c r="O22" s="311">
        <f>IF(ISERROR(O13*O20),0,O13*O20)</f>
        <v>0</v>
      </c>
      <c r="P22" s="411"/>
      <c r="Q22" s="449"/>
      <c r="R22" s="311">
        <f>IF(ISERROR(R13*R20),0,R13*R20)</f>
        <v>0</v>
      </c>
      <c r="S22" s="411"/>
      <c r="T22" s="449"/>
      <c r="U22" s="311">
        <f>IF(ISERROR(U13*U20),0,U13*U20)</f>
        <v>0</v>
      </c>
      <c r="V22" s="411"/>
      <c r="W22" s="449"/>
      <c r="X22" s="311">
        <f>IF(ISERROR(X13*X20),0,X13*X20)</f>
        <v>0</v>
      </c>
      <c r="Y22" s="411"/>
      <c r="Z22" s="449"/>
      <c r="AA22" s="313">
        <f>SUM(I22:Y22)</f>
        <v>0</v>
      </c>
    </row>
    <row r="23" spans="1:27" ht="15.75" customHeight="1">
      <c r="A23" s="427" t="s">
        <v>677</v>
      </c>
      <c r="B23" s="423" t="s">
        <v>842</v>
      </c>
      <c r="C23" s="162"/>
      <c r="D23" s="162"/>
      <c r="E23" s="162"/>
      <c r="F23" s="162"/>
      <c r="G23" s="162"/>
      <c r="H23" s="162"/>
      <c r="I23" s="427" t="s">
        <v>843</v>
      </c>
      <c r="J23" s="423"/>
      <c r="K23" s="423"/>
      <c r="L23" s="427" t="s">
        <v>843</v>
      </c>
      <c r="M23" s="423"/>
      <c r="N23" s="423"/>
      <c r="O23" s="427" t="s">
        <v>843</v>
      </c>
      <c r="P23" s="423"/>
      <c r="Q23" s="423"/>
      <c r="R23" s="427" t="s">
        <v>843</v>
      </c>
      <c r="S23" s="423"/>
      <c r="T23" s="423"/>
      <c r="U23" s="427" t="s">
        <v>843</v>
      </c>
      <c r="V23" s="423"/>
      <c r="W23" s="423"/>
      <c r="X23" s="427" t="s">
        <v>844</v>
      </c>
      <c r="Y23" s="423"/>
      <c r="Z23" s="423"/>
      <c r="AA23" s="450">
        <f>$AA$3</f>
        <v>0</v>
      </c>
    </row>
    <row r="24" spans="1:27" ht="15.75" customHeight="1">
      <c r="A24" s="428" t="s">
        <v>546</v>
      </c>
      <c r="B24" s="608" t="s">
        <v>845</v>
      </c>
      <c r="C24" s="115"/>
      <c r="D24" s="115"/>
      <c r="E24" s="115"/>
      <c r="F24" s="115"/>
      <c r="G24" s="115"/>
      <c r="H24" s="115"/>
      <c r="I24" s="425"/>
      <c r="J24" s="422"/>
      <c r="K24" s="421"/>
      <c r="L24" s="425"/>
      <c r="M24" s="421"/>
      <c r="N24" s="421"/>
      <c r="O24" s="425"/>
      <c r="P24" s="421"/>
      <c r="Q24" s="421"/>
      <c r="R24" s="425"/>
      <c r="S24" s="421"/>
      <c r="T24" s="421"/>
      <c r="U24" s="425"/>
      <c r="V24" s="421"/>
      <c r="W24" s="421"/>
      <c r="X24" s="425"/>
      <c r="Y24" s="421"/>
      <c r="Z24" s="421"/>
      <c r="AA24" s="451">
        <f>IF(ISERROR(AA6/AA23),0,ROUND(AA6/AA23,4))</f>
        <v>0</v>
      </c>
    </row>
    <row r="25" spans="1:27" ht="10.5" customHeight="1">
      <c r="A25" s="426"/>
      <c r="B25" s="384" t="s">
        <v>846</v>
      </c>
      <c r="C25" s="156"/>
      <c r="D25" s="156"/>
      <c r="E25" s="156"/>
      <c r="F25" s="156"/>
      <c r="G25" s="156"/>
      <c r="H25" s="156"/>
      <c r="I25" s="426" t="s">
        <v>843</v>
      </c>
      <c r="J25" s="384"/>
      <c r="K25" s="423"/>
      <c r="L25" s="426" t="s">
        <v>843</v>
      </c>
      <c r="M25" s="423"/>
      <c r="N25" s="423"/>
      <c r="O25" s="426" t="s">
        <v>843</v>
      </c>
      <c r="P25" s="423"/>
      <c r="Q25" s="423"/>
      <c r="R25" s="426" t="s">
        <v>843</v>
      </c>
      <c r="S25" s="423"/>
      <c r="T25" s="423"/>
      <c r="U25" s="426" t="s">
        <v>843</v>
      </c>
      <c r="V25" s="423"/>
      <c r="W25" s="423"/>
      <c r="X25" s="426" t="s">
        <v>844</v>
      </c>
      <c r="Y25" s="423"/>
      <c r="Z25" s="423"/>
      <c r="AA25" s="461" t="s">
        <v>652</v>
      </c>
    </row>
    <row r="26" spans="1:27" ht="15.75" customHeight="1">
      <c r="A26" s="609" t="s">
        <v>548</v>
      </c>
      <c r="B26" s="610" t="s">
        <v>533</v>
      </c>
      <c r="C26" s="119"/>
      <c r="D26" s="119"/>
      <c r="E26" s="119"/>
      <c r="F26" s="119"/>
      <c r="G26" s="119"/>
      <c r="H26" s="119"/>
      <c r="I26" s="425"/>
      <c r="J26" s="422"/>
      <c r="K26" s="422"/>
      <c r="L26" s="425"/>
      <c r="M26" s="422"/>
      <c r="N26" s="422"/>
      <c r="O26" s="425"/>
      <c r="P26" s="422"/>
      <c r="Q26" s="422"/>
      <c r="R26" s="425"/>
      <c r="S26" s="422"/>
      <c r="T26" s="422"/>
      <c r="U26" s="425"/>
      <c r="V26" s="422"/>
      <c r="W26" s="422"/>
      <c r="X26" s="425"/>
      <c r="Y26" s="422"/>
      <c r="Z26" s="422"/>
      <c r="AA26" s="451">
        <f>IF(ISERROR(AA19/AA22),0,ROUND(AA19/AA22,4))</f>
        <v>0</v>
      </c>
    </row>
    <row r="27" spans="1:27" ht="10.5" customHeight="1">
      <c r="A27" s="426"/>
      <c r="B27" s="384" t="s">
        <v>534</v>
      </c>
      <c r="C27" s="156"/>
      <c r="D27" s="156"/>
      <c r="E27" s="156"/>
      <c r="F27" s="156"/>
      <c r="G27" s="156"/>
      <c r="H27" s="156"/>
      <c r="I27" s="426" t="s">
        <v>843</v>
      </c>
      <c r="J27" s="384"/>
      <c r="K27" s="423"/>
      <c r="L27" s="426" t="s">
        <v>843</v>
      </c>
      <c r="M27" s="423"/>
      <c r="N27" s="423"/>
      <c r="O27" s="426" t="s">
        <v>843</v>
      </c>
      <c r="P27" s="423"/>
      <c r="Q27" s="423"/>
      <c r="R27" s="426" t="s">
        <v>843</v>
      </c>
      <c r="S27" s="423"/>
      <c r="T27" s="423"/>
      <c r="U27" s="426" t="s">
        <v>843</v>
      </c>
      <c r="V27" s="423"/>
      <c r="W27" s="423"/>
      <c r="X27" s="426" t="s">
        <v>844</v>
      </c>
      <c r="Y27" s="423"/>
      <c r="Z27" s="456"/>
      <c r="AA27" s="462" t="s">
        <v>652</v>
      </c>
    </row>
    <row r="28" spans="1:27" ht="15.75" customHeight="1">
      <c r="A28" s="425" t="s">
        <v>551</v>
      </c>
      <c r="B28" s="421" t="s">
        <v>848</v>
      </c>
      <c r="C28" s="115"/>
      <c r="D28" s="115"/>
      <c r="E28" s="115"/>
      <c r="F28" s="115"/>
      <c r="G28" s="115"/>
      <c r="H28" s="115"/>
      <c r="I28" s="425"/>
      <c r="J28" s="422"/>
      <c r="K28" s="421"/>
      <c r="L28" s="425"/>
      <c r="M28" s="421"/>
      <c r="N28" s="421"/>
      <c r="O28" s="425"/>
      <c r="P28" s="421"/>
      <c r="Q28" s="421"/>
      <c r="R28" s="425"/>
      <c r="S28" s="421"/>
      <c r="T28" s="421"/>
      <c r="U28" s="425"/>
      <c r="V28" s="421"/>
      <c r="W28" s="421"/>
      <c r="X28" s="425"/>
      <c r="Y28" s="421"/>
      <c r="Z28" s="421"/>
      <c r="AA28" s="451">
        <f>IF(ISERROR(AA26*AA24),0,ROUND(AA26*AA24,4))</f>
        <v>0</v>
      </c>
    </row>
    <row r="29" spans="1:27" ht="10.5" customHeight="1">
      <c r="A29" s="426"/>
      <c r="B29" s="384" t="s">
        <v>847</v>
      </c>
      <c r="C29" s="156"/>
      <c r="D29" s="156"/>
      <c r="E29" s="156"/>
      <c r="F29" s="156"/>
      <c r="G29" s="156"/>
      <c r="H29" s="156"/>
      <c r="I29" s="426" t="s">
        <v>843</v>
      </c>
      <c r="J29" s="384"/>
      <c r="K29" s="423"/>
      <c r="L29" s="426" t="s">
        <v>843</v>
      </c>
      <c r="M29" s="423"/>
      <c r="N29" s="423"/>
      <c r="O29" s="426" t="s">
        <v>843</v>
      </c>
      <c r="P29" s="423"/>
      <c r="Q29" s="423"/>
      <c r="R29" s="426" t="s">
        <v>843</v>
      </c>
      <c r="S29" s="423"/>
      <c r="T29" s="423"/>
      <c r="U29" s="426" t="s">
        <v>843</v>
      </c>
      <c r="V29" s="423"/>
      <c r="W29" s="423"/>
      <c r="X29" s="426" t="s">
        <v>844</v>
      </c>
      <c r="Y29" s="423"/>
      <c r="Z29" s="456"/>
      <c r="AA29" s="462" t="s">
        <v>652</v>
      </c>
    </row>
    <row r="30" spans="1:27" ht="15.75" customHeight="1">
      <c r="A30" s="428" t="s">
        <v>553</v>
      </c>
      <c r="B30" s="424" t="s">
        <v>535</v>
      </c>
      <c r="C30" s="167"/>
      <c r="D30" s="167"/>
      <c r="E30" s="167"/>
      <c r="F30" s="167"/>
      <c r="G30" s="167"/>
      <c r="H30" s="167"/>
      <c r="I30" s="428" t="s">
        <v>843</v>
      </c>
      <c r="J30" s="424"/>
      <c r="K30" s="424"/>
      <c r="L30" s="428" t="s">
        <v>843</v>
      </c>
      <c r="M30" s="424"/>
      <c r="N30" s="424"/>
      <c r="O30" s="428" t="s">
        <v>843</v>
      </c>
      <c r="P30" s="424"/>
      <c r="Q30" s="424"/>
      <c r="R30" s="428" t="s">
        <v>843</v>
      </c>
      <c r="S30" s="424"/>
      <c r="T30" s="424"/>
      <c r="U30" s="428" t="s">
        <v>843</v>
      </c>
      <c r="V30" s="424"/>
      <c r="W30" s="424"/>
      <c r="X30" s="428" t="s">
        <v>844</v>
      </c>
      <c r="Y30" s="424"/>
      <c r="Z30" s="424"/>
      <c r="AA30" s="452">
        <f>IF(ISERROR(ROUND(AA28,4)),0,ROUND(AA28,4))</f>
        <v>0</v>
      </c>
    </row>
    <row r="31" spans="1:27" ht="10.5" customHeight="1">
      <c r="A31" s="427"/>
      <c r="B31" s="423"/>
      <c r="C31" s="162"/>
      <c r="D31" s="162"/>
      <c r="E31" s="162"/>
      <c r="F31" s="162"/>
      <c r="G31" s="162"/>
      <c r="H31" s="162"/>
      <c r="I31" s="427"/>
      <c r="J31" s="423"/>
      <c r="K31" s="423"/>
      <c r="L31" s="427"/>
      <c r="M31" s="423"/>
      <c r="N31" s="423"/>
      <c r="O31" s="427"/>
      <c r="P31" s="423"/>
      <c r="Q31" s="423"/>
      <c r="R31" s="427"/>
      <c r="S31" s="423"/>
      <c r="T31" s="423"/>
      <c r="U31" s="427"/>
      <c r="V31" s="423"/>
      <c r="W31" s="423"/>
      <c r="X31" s="427"/>
      <c r="Y31" s="423"/>
      <c r="Z31" s="423"/>
      <c r="AA31" s="462" t="s">
        <v>849</v>
      </c>
    </row>
    <row r="32" spans="1:27" ht="15.75" customHeight="1">
      <c r="A32" s="428" t="s">
        <v>555</v>
      </c>
      <c r="B32" s="424" t="s">
        <v>850</v>
      </c>
      <c r="C32" s="167"/>
      <c r="D32" s="167"/>
      <c r="E32" s="115"/>
      <c r="F32" s="115"/>
      <c r="G32" s="115"/>
      <c r="H32" s="115"/>
      <c r="I32" s="425" t="s">
        <v>843</v>
      </c>
      <c r="J32" s="422"/>
      <c r="K32" s="424"/>
      <c r="L32" s="425" t="s">
        <v>843</v>
      </c>
      <c r="M32" s="424"/>
      <c r="N32" s="424"/>
      <c r="O32" s="425" t="s">
        <v>843</v>
      </c>
      <c r="P32" s="424"/>
      <c r="Q32" s="424"/>
      <c r="R32" s="425" t="s">
        <v>843</v>
      </c>
      <c r="S32" s="424"/>
      <c r="T32" s="424"/>
      <c r="U32" s="425" t="s">
        <v>843</v>
      </c>
      <c r="V32" s="424"/>
      <c r="W32" s="424"/>
      <c r="X32" s="425" t="str">
        <f>IF(AND($AA$30&gt;0,$AA$32=0),"   5.00 OR 0.50 --&gt;","X X X X X X X")</f>
        <v>X X X X X X X</v>
      </c>
      <c r="Y32" s="421"/>
      <c r="Z32" s="421"/>
      <c r="AA32" s="453">
        <v>0.5</v>
      </c>
    </row>
    <row r="33" spans="1:27" ht="10.5" customHeight="1">
      <c r="A33" s="426"/>
      <c r="B33" s="146"/>
      <c r="C33" s="156"/>
      <c r="D33" s="156"/>
      <c r="E33" s="156"/>
      <c r="F33" s="156"/>
      <c r="G33" s="156"/>
      <c r="H33" s="156"/>
      <c r="I33" s="426"/>
      <c r="J33" s="384"/>
      <c r="K33" s="384"/>
      <c r="L33" s="426"/>
      <c r="M33" s="384"/>
      <c r="N33" s="384"/>
      <c r="O33" s="426"/>
      <c r="P33" s="384"/>
      <c r="Q33" s="384"/>
      <c r="R33" s="426"/>
      <c r="S33" s="384"/>
      <c r="T33" s="384"/>
      <c r="U33" s="426"/>
      <c r="V33" s="384"/>
      <c r="W33" s="384"/>
      <c r="X33" s="426"/>
      <c r="Y33" s="423"/>
      <c r="Z33" s="456"/>
      <c r="AA33" s="462" t="s">
        <v>849</v>
      </c>
    </row>
    <row r="34" spans="1:27" ht="11.25" customHeight="1">
      <c r="A34" s="425" t="s">
        <v>557</v>
      </c>
      <c r="B34" s="421" t="s">
        <v>852</v>
      </c>
      <c r="C34" s="115"/>
      <c r="D34" s="115"/>
      <c r="E34" s="115"/>
      <c r="F34" s="115"/>
      <c r="G34" s="115"/>
      <c r="H34" s="115"/>
      <c r="I34" s="425"/>
      <c r="J34" s="422"/>
      <c r="K34" s="421"/>
      <c r="L34" s="425"/>
      <c r="M34" s="421"/>
      <c r="N34" s="421"/>
      <c r="O34" s="425"/>
      <c r="P34" s="421"/>
      <c r="Q34" s="421"/>
      <c r="R34" s="425"/>
      <c r="S34" s="421"/>
      <c r="T34" s="421"/>
      <c r="U34" s="425"/>
      <c r="V34" s="421"/>
      <c r="W34" s="421"/>
      <c r="X34" s="425"/>
      <c r="Y34" s="421"/>
      <c r="Z34" s="421"/>
      <c r="AA34" s="454">
        <f>IF(ISERROR(AA30-(AA32*0.01)),0,MAX((AA30-(AA32*0.01)),0))</f>
        <v>0</v>
      </c>
    </row>
    <row r="35" spans="1:27" ht="10.5" customHeight="1">
      <c r="A35" s="426"/>
      <c r="B35" s="384" t="s">
        <v>536</v>
      </c>
      <c r="C35" s="156"/>
      <c r="D35" s="156"/>
      <c r="E35" s="156"/>
      <c r="F35" s="156"/>
      <c r="G35" s="156"/>
      <c r="H35" s="156"/>
      <c r="I35" s="426" t="s">
        <v>843</v>
      </c>
      <c r="J35" s="384"/>
      <c r="K35" s="423"/>
      <c r="L35" s="426" t="s">
        <v>843</v>
      </c>
      <c r="M35" s="423"/>
      <c r="N35" s="423"/>
      <c r="O35" s="426" t="s">
        <v>843</v>
      </c>
      <c r="P35" s="423"/>
      <c r="Q35" s="423"/>
      <c r="R35" s="426" t="s">
        <v>843</v>
      </c>
      <c r="S35" s="423"/>
      <c r="T35" s="423"/>
      <c r="U35" s="426" t="s">
        <v>843</v>
      </c>
      <c r="V35" s="423"/>
      <c r="W35" s="423"/>
      <c r="X35" s="426" t="s">
        <v>844</v>
      </c>
      <c r="Y35" s="423"/>
      <c r="Z35" s="423"/>
      <c r="AA35" s="462" t="s">
        <v>849</v>
      </c>
    </row>
    <row r="36" spans="1:27" ht="15.75" customHeight="1">
      <c r="A36" s="428" t="s">
        <v>559</v>
      </c>
      <c r="B36" s="424" t="s">
        <v>854</v>
      </c>
      <c r="C36" s="167"/>
      <c r="D36" s="167"/>
      <c r="E36" s="167"/>
      <c r="F36" s="167"/>
      <c r="G36" s="167"/>
      <c r="H36" s="167"/>
      <c r="I36" s="428" t="s">
        <v>843</v>
      </c>
      <c r="J36" s="424"/>
      <c r="K36" s="424"/>
      <c r="L36" s="428" t="s">
        <v>843</v>
      </c>
      <c r="M36" s="424"/>
      <c r="N36" s="424"/>
      <c r="O36" s="428" t="s">
        <v>843</v>
      </c>
      <c r="P36" s="424"/>
      <c r="Q36" s="424"/>
      <c r="R36" s="428" t="s">
        <v>843</v>
      </c>
      <c r="S36" s="424"/>
      <c r="T36" s="424"/>
      <c r="U36" s="428" t="s">
        <v>843</v>
      </c>
      <c r="V36" s="424"/>
      <c r="W36" s="424"/>
      <c r="X36" s="428" t="s">
        <v>844</v>
      </c>
      <c r="Y36" s="424"/>
      <c r="Z36" s="424"/>
      <c r="AA36" s="455"/>
    </row>
    <row r="37" spans="1:27" ht="10.5" customHeight="1">
      <c r="A37" s="427"/>
      <c r="B37" s="423"/>
      <c r="C37" s="162"/>
      <c r="D37" s="162"/>
      <c r="E37" s="162"/>
      <c r="F37" s="162"/>
      <c r="G37" s="162"/>
      <c r="H37" s="162"/>
      <c r="I37" s="427"/>
      <c r="J37" s="423"/>
      <c r="K37" s="423"/>
      <c r="L37" s="427"/>
      <c r="M37" s="423"/>
      <c r="N37" s="423"/>
      <c r="O37" s="427"/>
      <c r="P37" s="423"/>
      <c r="Q37" s="423"/>
      <c r="R37" s="427"/>
      <c r="S37" s="423"/>
      <c r="T37" s="423"/>
      <c r="U37" s="427"/>
      <c r="V37" s="423"/>
      <c r="W37" s="423"/>
      <c r="X37" s="427"/>
      <c r="Y37" s="423"/>
      <c r="Z37" s="423"/>
      <c r="AA37" s="462" t="s">
        <v>652</v>
      </c>
    </row>
    <row r="38" spans="1:27" ht="15.75" customHeight="1">
      <c r="A38" s="428" t="s">
        <v>561</v>
      </c>
      <c r="B38" s="424" t="s">
        <v>537</v>
      </c>
      <c r="C38" s="167"/>
      <c r="D38" s="167"/>
      <c r="E38" s="167"/>
      <c r="F38" s="167"/>
      <c r="G38" s="167"/>
      <c r="H38" s="167"/>
      <c r="I38" s="428" t="s">
        <v>843</v>
      </c>
      <c r="J38" s="424"/>
      <c r="K38" s="424"/>
      <c r="L38" s="428" t="s">
        <v>843</v>
      </c>
      <c r="M38" s="424"/>
      <c r="N38" s="424"/>
      <c r="O38" s="428" t="s">
        <v>843</v>
      </c>
      <c r="P38" s="424"/>
      <c r="Q38" s="424"/>
      <c r="R38" s="428" t="s">
        <v>843</v>
      </c>
      <c r="S38" s="424"/>
      <c r="T38" s="424"/>
      <c r="U38" s="428" t="s">
        <v>843</v>
      </c>
      <c r="V38" s="424"/>
      <c r="W38" s="424"/>
      <c r="X38" s="428" t="s">
        <v>844</v>
      </c>
      <c r="Y38" s="424"/>
      <c r="Z38" s="424"/>
      <c r="AA38" s="452">
        <f>IF(ISERROR(AA36*AA34),0,ROUND(AA36*AA34,4))</f>
        <v>0</v>
      </c>
    </row>
    <row r="39" spans="1:27" ht="10.5" customHeight="1">
      <c r="A39" s="427"/>
      <c r="B39" s="423"/>
      <c r="C39" s="162"/>
      <c r="D39" s="162"/>
      <c r="E39" s="162"/>
      <c r="F39" s="162"/>
      <c r="G39" s="162"/>
      <c r="H39" s="162"/>
      <c r="I39" s="427"/>
      <c r="J39" s="423"/>
      <c r="K39" s="423"/>
      <c r="L39" s="427"/>
      <c r="M39" s="423"/>
      <c r="N39" s="423"/>
      <c r="O39" s="427"/>
      <c r="P39" s="423"/>
      <c r="Q39" s="423"/>
      <c r="R39" s="427"/>
      <c r="S39" s="423"/>
      <c r="T39" s="423"/>
      <c r="U39" s="427"/>
      <c r="V39" s="423"/>
      <c r="W39" s="423"/>
      <c r="X39" s="427"/>
      <c r="Y39" s="423"/>
      <c r="Z39" s="423"/>
      <c r="AA39" s="462" t="s">
        <v>849</v>
      </c>
    </row>
    <row r="40" spans="1:27" ht="12" customHeight="1">
      <c r="A40" s="2"/>
      <c r="B40" s="465" t="s">
        <v>855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1"/>
    </row>
    <row r="41" spans="1:27" ht="10.5" customHeight="1">
      <c r="A41" s="2"/>
      <c r="B41" s="465" t="str">
        <f>CONCATENATE(" whichever is greater.  Please refer to Attachment C in the Part D instructions for payable ",FY," aid ratios.")</f>
        <v> whichever is greater.  Please refer to Attachment C in the Part D instructions for payable 2010-2011 aid ratios.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1"/>
    </row>
    <row r="42" spans="1:27" ht="3.75" customHeight="1">
      <c r="A42" s="5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68"/>
    </row>
    <row r="43" spans="1:27" ht="19.5" customHeight="1">
      <c r="A43" s="119" t="str">
        <f>Rev_Date</f>
        <v>REVISED JULY 1, 2010</v>
      </c>
      <c r="B43" s="115"/>
      <c r="C43" s="115"/>
      <c r="D43" s="115"/>
      <c r="E43" s="115"/>
      <c r="F43" s="115"/>
      <c r="G43" s="115"/>
      <c r="H43" s="115"/>
      <c r="I43" s="168"/>
      <c r="J43" s="168"/>
      <c r="K43" s="119"/>
      <c r="L43" s="119"/>
      <c r="M43" s="119"/>
      <c r="N43" s="119"/>
      <c r="O43" s="168" t="str">
        <f>Exp_Date</f>
        <v>FORM EXPIRES 6-30-12</v>
      </c>
      <c r="P43" s="119"/>
      <c r="Q43" s="119"/>
      <c r="R43" s="119"/>
      <c r="S43" s="119"/>
      <c r="T43" s="119"/>
      <c r="U43" s="119"/>
      <c r="V43" s="119"/>
      <c r="W43" s="119"/>
      <c r="X43" s="119"/>
      <c r="Y43" s="115"/>
      <c r="Z43" s="115"/>
      <c r="AA43" s="169" t="s">
        <v>856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landscape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showZeros="0" zoomScale="121" zoomScaleNormal="121" zoomScaleSheetLayoutView="100" workbookViewId="0" topLeftCell="A1">
      <selection activeCell="F6" sqref="F6"/>
    </sheetView>
  </sheetViews>
  <sheetFormatPr defaultColWidth="9.140625" defaultRowHeight="12.75"/>
  <cols>
    <col min="1" max="1" width="27.7109375" style="149" customWidth="1"/>
    <col min="2" max="2" width="1.7109375" style="149" customWidth="1"/>
    <col min="3" max="3" width="16.7109375" style="149" customWidth="1"/>
    <col min="4" max="4" width="9.8515625" style="149" customWidth="1"/>
    <col min="5" max="5" width="1.7109375" style="149" customWidth="1"/>
    <col min="6" max="6" width="3.7109375" style="149" customWidth="1"/>
    <col min="7" max="7" width="5.7109375" style="149" customWidth="1"/>
    <col min="8" max="8" width="8.28125" style="149" customWidth="1"/>
    <col min="9" max="9" width="9.8515625" style="149" customWidth="1"/>
    <col min="10" max="10" width="1.7109375" style="149" customWidth="1"/>
    <col min="11" max="16384" width="9.140625" style="149" customWidth="1"/>
  </cols>
  <sheetData>
    <row r="1" spans="1:10" ht="15" customHeight="1">
      <c r="A1" s="233" t="s">
        <v>857</v>
      </c>
      <c r="B1" s="470"/>
      <c r="C1" s="470"/>
      <c r="D1" s="470"/>
      <c r="E1" s="470"/>
      <c r="F1" s="470"/>
      <c r="G1" s="470"/>
      <c r="H1" s="470"/>
      <c r="I1" s="470"/>
      <c r="J1" s="471"/>
    </row>
    <row r="2" spans="1:10" s="16" customFormat="1" ht="9.75" customHeight="1">
      <c r="A2" s="49" t="s">
        <v>182</v>
      </c>
      <c r="B2" s="6"/>
      <c r="C2" s="49" t="s">
        <v>450</v>
      </c>
      <c r="D2" s="50"/>
      <c r="E2" s="1"/>
      <c r="F2" s="1"/>
      <c r="G2" s="6"/>
      <c r="H2" s="49" t="s">
        <v>451</v>
      </c>
      <c r="I2" s="1"/>
      <c r="J2" s="61"/>
    </row>
    <row r="3" spans="1:10" s="330" customFormat="1" ht="12.75">
      <c r="A3" s="323">
        <f>'D01'!$F$3</f>
        <v>0</v>
      </c>
      <c r="B3" s="466"/>
      <c r="C3" s="323">
        <f>'D01'!$F$4</f>
        <v>0</v>
      </c>
      <c r="D3" s="324"/>
      <c r="E3" s="300"/>
      <c r="F3" s="300"/>
      <c r="G3" s="466"/>
      <c r="H3" s="323"/>
      <c r="I3" s="385">
        <f>'D01'!$R$4</f>
        <v>0</v>
      </c>
      <c r="J3" s="467"/>
    </row>
    <row r="4" spans="1:10" s="16" customFormat="1" ht="3.75" customHeight="1">
      <c r="A4" s="57"/>
      <c r="B4" s="27"/>
      <c r="C4" s="57"/>
      <c r="D4" s="4"/>
      <c r="E4" s="4"/>
      <c r="F4" s="4"/>
      <c r="G4" s="27"/>
      <c r="H4" s="57"/>
      <c r="I4" s="4"/>
      <c r="J4" s="68"/>
    </row>
    <row r="5" spans="1:10" ht="9.75" customHeight="1">
      <c r="A5" s="2"/>
      <c r="B5" s="13"/>
      <c r="C5" s="13"/>
      <c r="D5" s="13"/>
      <c r="E5" s="13"/>
      <c r="F5" s="13"/>
      <c r="G5" s="13"/>
      <c r="H5" s="13"/>
      <c r="I5" s="13"/>
      <c r="J5" s="61"/>
    </row>
    <row r="6" spans="1:10" ht="16.5" customHeight="1">
      <c r="A6" s="2" t="s">
        <v>341</v>
      </c>
      <c r="B6" s="1"/>
      <c r="C6" s="1"/>
      <c r="D6" s="1"/>
      <c r="E6" s="17"/>
      <c r="F6" s="591"/>
      <c r="G6" s="29"/>
      <c r="H6" s="17"/>
      <c r="I6" s="1"/>
      <c r="J6" s="61"/>
    </row>
    <row r="7" spans="1:10" ht="16.5" customHeight="1">
      <c r="A7" s="2" t="s">
        <v>342</v>
      </c>
      <c r="B7" s="1"/>
      <c r="C7" s="1"/>
      <c r="D7" s="1"/>
      <c r="E7" s="1"/>
      <c r="F7" s="591"/>
      <c r="G7" s="29"/>
      <c r="H7" s="1"/>
      <c r="I7" s="1"/>
      <c r="J7" s="61"/>
    </row>
    <row r="8" spans="1:10" ht="11.25" customHeight="1">
      <c r="A8" s="57"/>
      <c r="B8" s="4"/>
      <c r="C8" s="4"/>
      <c r="D8" s="4"/>
      <c r="E8" s="4"/>
      <c r="F8" s="4"/>
      <c r="G8" s="4"/>
      <c r="H8" s="4"/>
      <c r="I8" s="4"/>
      <c r="J8" s="68"/>
    </row>
    <row r="9" spans="1:10" ht="16.5" customHeight="1">
      <c r="A9" s="84"/>
      <c r="B9" s="29"/>
      <c r="C9" s="29"/>
      <c r="D9" s="29"/>
      <c r="E9" s="29"/>
      <c r="F9" s="29"/>
      <c r="G9" s="29"/>
      <c r="H9" s="29"/>
      <c r="I9" s="29"/>
      <c r="J9" s="71"/>
    </row>
    <row r="10" spans="1:10" ht="16.5" customHeight="1">
      <c r="A10" s="2"/>
      <c r="B10" s="1"/>
      <c r="C10" s="1"/>
      <c r="D10" s="1"/>
      <c r="E10" s="1"/>
      <c r="F10" s="1"/>
      <c r="G10" s="1"/>
      <c r="H10" s="1"/>
      <c r="I10" s="1"/>
      <c r="J10" s="61"/>
    </row>
    <row r="11" spans="1:10" ht="16.5" customHeight="1">
      <c r="A11" s="2" t="s">
        <v>858</v>
      </c>
      <c r="B11" s="1"/>
      <c r="C11" s="413">
        <f>'D14'!$G$3</f>
        <v>0</v>
      </c>
      <c r="D11" s="152"/>
      <c r="E11" s="152"/>
      <c r="F11" s="152"/>
      <c r="G11" s="152"/>
      <c r="H11" s="152"/>
      <c r="J11" s="61"/>
    </row>
    <row r="12" spans="1:10" ht="16.5" customHeight="1">
      <c r="A12" s="2" t="s">
        <v>860</v>
      </c>
      <c r="B12" s="39" t="s">
        <v>587</v>
      </c>
      <c r="C12" s="468">
        <f>'D14'!AA3</f>
        <v>0</v>
      </c>
      <c r="D12" s="25"/>
      <c r="E12" s="6"/>
      <c r="F12" s="1" t="s">
        <v>859</v>
      </c>
      <c r="G12" s="1"/>
      <c r="H12" s="1"/>
      <c r="I12" s="338"/>
      <c r="J12" s="61"/>
    </row>
    <row r="13" spans="1:10" ht="16.5" customHeight="1">
      <c r="A13" s="2" t="s">
        <v>861</v>
      </c>
      <c r="B13" s="1"/>
      <c r="C13" s="1"/>
      <c r="D13" s="1"/>
      <c r="E13" s="1"/>
      <c r="F13" s="1"/>
      <c r="G13" s="469"/>
      <c r="H13" s="8"/>
      <c r="I13" s="8"/>
      <c r="J13" s="61"/>
    </row>
    <row r="14" spans="1:10" ht="16.5" customHeight="1">
      <c r="A14" s="2" t="str">
        <f>CONCATENATE("FY ",FY_Plus_2," Annual Rental or Debt Service:")</f>
        <v>FY 2012-2013 Annual Rental or Debt Service:</v>
      </c>
      <c r="B14" s="1"/>
      <c r="C14" s="1"/>
      <c r="D14" s="1"/>
      <c r="E14" s="1" t="s">
        <v>587</v>
      </c>
      <c r="F14" s="383"/>
      <c r="G14" s="151"/>
      <c r="H14" s="151"/>
      <c r="I14" s="1"/>
      <c r="J14" s="61"/>
    </row>
    <row r="15" spans="1:10" ht="16.5" customHeight="1">
      <c r="A15" s="57"/>
      <c r="B15" s="4"/>
      <c r="C15" s="4"/>
      <c r="D15" s="4"/>
      <c r="E15" s="4"/>
      <c r="F15" s="4"/>
      <c r="G15" s="4"/>
      <c r="H15" s="4"/>
      <c r="I15" s="4"/>
      <c r="J15" s="68"/>
    </row>
    <row r="16" spans="1:10" ht="16.5" customHeight="1">
      <c r="A16" s="2"/>
      <c r="B16" s="1"/>
      <c r="C16" s="1"/>
      <c r="D16" s="1"/>
      <c r="E16" s="1"/>
      <c r="F16" s="1"/>
      <c r="G16" s="1"/>
      <c r="H16" s="1"/>
      <c r="I16" s="1"/>
      <c r="J16" s="61"/>
    </row>
    <row r="17" spans="1:10" ht="16.5" customHeight="1">
      <c r="A17" s="2" t="s">
        <v>862</v>
      </c>
      <c r="B17" s="1"/>
      <c r="C17" s="305"/>
      <c r="D17" s="152"/>
      <c r="E17" s="152"/>
      <c r="F17" s="152"/>
      <c r="G17" s="152"/>
      <c r="H17" s="152"/>
      <c r="J17" s="61"/>
    </row>
    <row r="18" spans="1:10" ht="16.5" customHeight="1">
      <c r="A18" s="2" t="s">
        <v>860</v>
      </c>
      <c r="B18" s="39" t="s">
        <v>587</v>
      </c>
      <c r="C18" s="396"/>
      <c r="D18" s="25"/>
      <c r="E18" s="6"/>
      <c r="F18" s="1" t="s">
        <v>859</v>
      </c>
      <c r="G18" s="1"/>
      <c r="H18" s="1"/>
      <c r="I18" s="338"/>
      <c r="J18" s="61"/>
    </row>
    <row r="19" spans="1:10" ht="16.5" customHeight="1">
      <c r="A19" s="2" t="s">
        <v>861</v>
      </c>
      <c r="B19" s="1"/>
      <c r="C19" s="1"/>
      <c r="D19" s="1"/>
      <c r="E19" s="1"/>
      <c r="F19" s="1"/>
      <c r="G19" s="469"/>
      <c r="H19" s="8"/>
      <c r="I19" s="8"/>
      <c r="J19" s="61"/>
    </row>
    <row r="20" spans="1:10" ht="16.5" customHeight="1">
      <c r="A20" s="2" t="str">
        <f>CONCATENATE("FY ",FY_Plus_2," Annual Rental or Debt Service:")</f>
        <v>FY 2012-2013 Annual Rental or Debt Service:</v>
      </c>
      <c r="B20" s="1"/>
      <c r="C20" s="1"/>
      <c r="D20" s="1"/>
      <c r="E20" s="1" t="s">
        <v>587</v>
      </c>
      <c r="F20" s="383"/>
      <c r="G20" s="151"/>
      <c r="H20" s="151"/>
      <c r="I20" s="1"/>
      <c r="J20" s="61"/>
    </row>
    <row r="21" spans="1:10" ht="16.5" customHeight="1">
      <c r="A21" s="57"/>
      <c r="B21" s="4"/>
      <c r="C21" s="4"/>
      <c r="D21" s="4"/>
      <c r="E21" s="4"/>
      <c r="F21" s="4"/>
      <c r="G21" s="4"/>
      <c r="H21" s="4"/>
      <c r="I21" s="4"/>
      <c r="J21" s="68"/>
    </row>
    <row r="22" spans="1:10" ht="16.5" customHeight="1">
      <c r="A22" s="2"/>
      <c r="B22" s="1"/>
      <c r="C22" s="1"/>
      <c r="D22" s="1"/>
      <c r="E22" s="1"/>
      <c r="F22" s="1"/>
      <c r="G22" s="1"/>
      <c r="H22" s="1"/>
      <c r="I22" s="1"/>
      <c r="J22" s="61"/>
    </row>
    <row r="23" spans="1:10" ht="16.5" customHeight="1">
      <c r="A23" s="2" t="s">
        <v>863</v>
      </c>
      <c r="B23" s="1"/>
      <c r="C23" s="305"/>
      <c r="D23" s="152"/>
      <c r="E23" s="152"/>
      <c r="F23" s="152"/>
      <c r="G23" s="152"/>
      <c r="H23" s="152"/>
      <c r="J23" s="61"/>
    </row>
    <row r="24" spans="1:10" ht="16.5" customHeight="1">
      <c r="A24" s="2" t="s">
        <v>860</v>
      </c>
      <c r="B24" s="39" t="s">
        <v>587</v>
      </c>
      <c r="C24" s="396"/>
      <c r="D24" s="25"/>
      <c r="E24" s="6"/>
      <c r="F24" s="1" t="s">
        <v>859</v>
      </c>
      <c r="G24" s="1"/>
      <c r="H24" s="1"/>
      <c r="I24" s="338"/>
      <c r="J24" s="61"/>
    </row>
    <row r="25" spans="1:10" ht="16.5" customHeight="1">
      <c r="A25" s="2" t="s">
        <v>861</v>
      </c>
      <c r="B25" s="1"/>
      <c r="C25" s="1"/>
      <c r="D25" s="1"/>
      <c r="E25" s="1"/>
      <c r="F25" s="1"/>
      <c r="G25" s="469"/>
      <c r="H25" s="8"/>
      <c r="I25" s="8"/>
      <c r="J25" s="61"/>
    </row>
    <row r="26" spans="1:10" ht="16.5" customHeight="1">
      <c r="A26" s="2" t="str">
        <f>CONCATENATE("FY ",FY_Plus_2," Annual Rental or Debt Service:")</f>
        <v>FY 2012-2013 Annual Rental or Debt Service:</v>
      </c>
      <c r="B26" s="1"/>
      <c r="C26" s="1"/>
      <c r="D26" s="1"/>
      <c r="E26" s="1" t="s">
        <v>587</v>
      </c>
      <c r="F26" s="383"/>
      <c r="G26" s="151"/>
      <c r="H26" s="151"/>
      <c r="I26" s="1"/>
      <c r="J26" s="61"/>
    </row>
    <row r="27" spans="1:10" ht="16.5" customHeight="1">
      <c r="A27" s="57"/>
      <c r="B27" s="4"/>
      <c r="C27" s="4"/>
      <c r="D27" s="4"/>
      <c r="E27" s="4"/>
      <c r="F27" s="4"/>
      <c r="G27" s="4"/>
      <c r="H27" s="4"/>
      <c r="I27" s="4"/>
      <c r="J27" s="68"/>
    </row>
    <row r="28" spans="1:10" ht="16.5" customHeight="1">
      <c r="A28" s="2"/>
      <c r="B28" s="1"/>
      <c r="C28" s="1"/>
      <c r="D28" s="1"/>
      <c r="E28" s="1"/>
      <c r="F28" s="1"/>
      <c r="G28" s="1"/>
      <c r="H28" s="1"/>
      <c r="I28" s="1"/>
      <c r="J28" s="61"/>
    </row>
    <row r="29" spans="1:10" ht="16.5" customHeight="1">
      <c r="A29" s="2" t="s">
        <v>864</v>
      </c>
      <c r="B29" s="1"/>
      <c r="C29" s="305"/>
      <c r="D29" s="152"/>
      <c r="E29" s="152"/>
      <c r="F29" s="152"/>
      <c r="G29" s="152"/>
      <c r="H29" s="152"/>
      <c r="J29" s="61"/>
    </row>
    <row r="30" spans="1:10" ht="16.5" customHeight="1">
      <c r="A30" s="2" t="s">
        <v>860</v>
      </c>
      <c r="B30" s="39" t="s">
        <v>587</v>
      </c>
      <c r="C30" s="396"/>
      <c r="D30" s="25"/>
      <c r="E30" s="6"/>
      <c r="F30" s="1" t="s">
        <v>859</v>
      </c>
      <c r="G30" s="1"/>
      <c r="H30" s="1"/>
      <c r="I30" s="338"/>
      <c r="J30" s="61"/>
    </row>
    <row r="31" spans="1:10" ht="16.5" customHeight="1">
      <c r="A31" s="2" t="s">
        <v>861</v>
      </c>
      <c r="B31" s="1"/>
      <c r="C31" s="1"/>
      <c r="D31" s="1"/>
      <c r="E31" s="1"/>
      <c r="F31" s="1"/>
      <c r="G31" s="469"/>
      <c r="H31" s="8"/>
      <c r="I31" s="8"/>
      <c r="J31" s="61"/>
    </row>
    <row r="32" spans="1:10" ht="16.5" customHeight="1">
      <c r="A32" s="2" t="str">
        <f>CONCATENATE("FY ",FY_Plus_2," Annual Rental or Debt Service:")</f>
        <v>FY 2012-2013 Annual Rental or Debt Service:</v>
      </c>
      <c r="B32" s="1"/>
      <c r="C32" s="1"/>
      <c r="D32" s="1"/>
      <c r="E32" s="1" t="s">
        <v>587</v>
      </c>
      <c r="F32" s="383"/>
      <c r="G32" s="151"/>
      <c r="H32" s="151"/>
      <c r="I32" s="1"/>
      <c r="J32" s="61"/>
    </row>
    <row r="33" spans="1:10" ht="16.5" customHeight="1">
      <c r="A33" s="57"/>
      <c r="B33" s="4"/>
      <c r="C33" s="4"/>
      <c r="D33" s="4"/>
      <c r="E33" s="4"/>
      <c r="F33" s="4"/>
      <c r="G33" s="4"/>
      <c r="H33" s="4"/>
      <c r="I33" s="4"/>
      <c r="J33" s="68"/>
    </row>
    <row r="34" spans="1:10" ht="29.25" customHeight="1">
      <c r="A34" s="13" t="str">
        <f>Rev_Date</f>
        <v>REVISED JULY 1, 2010</v>
      </c>
      <c r="B34" s="15" t="str">
        <f>Exp_Date</f>
        <v>FORM EXPIRES 6-30-12</v>
      </c>
      <c r="C34" s="15"/>
      <c r="D34" s="15"/>
      <c r="E34" s="15"/>
      <c r="F34" s="15"/>
      <c r="G34" s="15"/>
      <c r="H34" s="1"/>
      <c r="I34" s="1"/>
      <c r="J34" s="40" t="s">
        <v>865</v>
      </c>
    </row>
  </sheetData>
  <sheetProtection sheet="1" objects="1" scenarios="1"/>
  <printOptions horizontalCentered="1" verticalCentered="1"/>
  <pageMargins left="0.25" right="0.25" top="0.5" bottom="0.25" header="0.5" footer="0.5"/>
  <pageSetup blackAndWhite="1" fitToHeight="1" fitToWidth="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zoomScale="88" zoomScaleNormal="88" zoomScaleSheetLayoutView="100" workbookViewId="0" topLeftCell="A1">
      <selection activeCell="F6" sqref="F6"/>
    </sheetView>
  </sheetViews>
  <sheetFormatPr defaultColWidth="9.140625" defaultRowHeight="12.75"/>
  <cols>
    <col min="1" max="1" width="2.7109375" style="16" customWidth="1"/>
    <col min="2" max="2" width="40.7109375" style="16" customWidth="1"/>
    <col min="3" max="3" width="2.57421875" style="16" customWidth="1"/>
    <col min="4" max="4" width="12.7109375" style="16" customWidth="1"/>
    <col min="5" max="5" width="2.7109375" style="16" customWidth="1"/>
    <col min="6" max="6" width="12.7109375" style="16" customWidth="1"/>
    <col min="7" max="7" width="2.7109375" style="16" customWidth="1"/>
    <col min="8" max="8" width="12.7109375" style="16" customWidth="1"/>
    <col min="9" max="9" width="2.7109375" style="16" customWidth="1"/>
    <col min="10" max="10" width="12.7109375" style="16" customWidth="1"/>
    <col min="11" max="11" width="2.7109375" style="16" customWidth="1"/>
    <col min="12" max="12" width="12.7109375" style="16" customWidth="1"/>
    <col min="13" max="13" width="14.7109375" style="16" customWidth="1"/>
    <col min="14" max="16384" width="9.140625" style="16" customWidth="1"/>
  </cols>
  <sheetData>
    <row r="1" spans="1:13" ht="13.5">
      <c r="A1" s="45" t="str">
        <f>CONCATENATE("PROJECTED DEBT SERVICE/LEASE RENTAL REQUIREMENTS FOR FY ",FY_Plus_2)</f>
        <v>PROJECTED DEBT SERVICE/LEASE RENTAL REQUIREMENTS FOR FY 2012-2013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8"/>
    </row>
    <row r="2" spans="1:13" ht="9" customHeight="1">
      <c r="A2" s="130" t="s">
        <v>182</v>
      </c>
      <c r="B2" s="131"/>
      <c r="C2" s="130" t="s">
        <v>450</v>
      </c>
      <c r="D2" s="132"/>
      <c r="E2" s="132"/>
      <c r="F2" s="132"/>
      <c r="G2" s="17"/>
      <c r="H2" s="17"/>
      <c r="I2" s="17"/>
      <c r="J2" s="17"/>
      <c r="K2" s="130" t="s">
        <v>451</v>
      </c>
      <c r="L2" s="132"/>
      <c r="M2" s="56"/>
    </row>
    <row r="3" spans="1:13" s="330" customFormat="1" ht="12.75">
      <c r="A3" s="323">
        <f>'D01'!$F$3</f>
        <v>0</v>
      </c>
      <c r="B3" s="300"/>
      <c r="C3" s="323">
        <f>'D01'!$F$4</f>
        <v>0</v>
      </c>
      <c r="D3" s="324"/>
      <c r="E3" s="324"/>
      <c r="F3" s="324"/>
      <c r="G3" s="300"/>
      <c r="H3" s="300"/>
      <c r="I3" s="300"/>
      <c r="J3" s="300"/>
      <c r="K3" s="328">
        <f>'D01'!$R$4</f>
        <v>0</v>
      </c>
      <c r="L3" s="326"/>
      <c r="M3" s="327"/>
    </row>
    <row r="4" spans="1:13" ht="4.5" customHeight="1">
      <c r="A4" s="57"/>
      <c r="B4" s="4"/>
      <c r="C4" s="57"/>
      <c r="D4" s="4"/>
      <c r="E4" s="4"/>
      <c r="F4" s="4"/>
      <c r="G4" s="4"/>
      <c r="H4" s="4"/>
      <c r="I4" s="4"/>
      <c r="J4" s="4"/>
      <c r="K4" s="57"/>
      <c r="L4" s="4"/>
      <c r="M4" s="68"/>
    </row>
    <row r="5" spans="1:13" ht="13.5">
      <c r="A5" s="57"/>
      <c r="B5" s="4"/>
      <c r="C5" s="84" t="s">
        <v>866</v>
      </c>
      <c r="D5" s="84"/>
      <c r="E5" s="84" t="s">
        <v>867</v>
      </c>
      <c r="F5" s="84"/>
      <c r="G5" s="84" t="s">
        <v>868</v>
      </c>
      <c r="H5" s="84"/>
      <c r="I5" s="84" t="s">
        <v>869</v>
      </c>
      <c r="J5" s="84"/>
      <c r="K5" s="84" t="s">
        <v>870</v>
      </c>
      <c r="L5" s="84"/>
      <c r="M5" s="134" t="s">
        <v>871</v>
      </c>
    </row>
    <row r="6" spans="1:13" ht="13.5">
      <c r="A6" s="135" t="s">
        <v>872</v>
      </c>
      <c r="B6" s="115"/>
      <c r="C6" s="94"/>
      <c r="D6" s="501">
        <f>+'D15'!$I$12</f>
        <v>0</v>
      </c>
      <c r="E6" s="2"/>
      <c r="F6" s="500"/>
      <c r="G6" s="2"/>
      <c r="H6" s="500"/>
      <c r="I6" s="2"/>
      <c r="J6" s="500"/>
      <c r="K6" s="2"/>
      <c r="L6" s="500"/>
      <c r="M6" s="136"/>
    </row>
    <row r="7" spans="1:13" ht="13.5">
      <c r="A7" s="135" t="s">
        <v>873</v>
      </c>
      <c r="B7" s="115"/>
      <c r="C7" s="137" t="s">
        <v>826</v>
      </c>
      <c r="D7" s="472">
        <f>+'D15'!$C$11</f>
        <v>0</v>
      </c>
      <c r="E7" s="137" t="s">
        <v>826</v>
      </c>
      <c r="F7" s="499"/>
      <c r="G7" s="137" t="s">
        <v>826</v>
      </c>
      <c r="H7" s="499"/>
      <c r="I7" s="137" t="s">
        <v>826</v>
      </c>
      <c r="J7" s="499"/>
      <c r="K7" s="137" t="s">
        <v>826</v>
      </c>
      <c r="L7" s="499"/>
      <c r="M7" s="138" t="s">
        <v>455</v>
      </c>
    </row>
    <row r="8" spans="1:13" ht="13.5">
      <c r="A8" s="139"/>
      <c r="B8" s="140"/>
      <c r="C8" s="139">
        <f>IF(OR(OR(D7="CASH",D7="Cash"),D7="cash"),"            NOT","")</f>
      </c>
      <c r="D8" s="140"/>
      <c r="E8" s="139"/>
      <c r="F8" s="140"/>
      <c r="G8" s="139"/>
      <c r="H8" s="140"/>
      <c r="I8" s="139"/>
      <c r="J8" s="140"/>
      <c r="K8" s="139"/>
      <c r="L8" s="140"/>
      <c r="M8" s="136"/>
    </row>
    <row r="9" spans="1:13" ht="13.5">
      <c r="A9" s="2" t="s">
        <v>456</v>
      </c>
      <c r="B9" s="13" t="s">
        <v>879</v>
      </c>
      <c r="C9" s="317">
        <f>'D15'!$F$14</f>
        <v>0</v>
      </c>
      <c r="D9" s="141"/>
      <c r="E9" s="307">
        <v>0</v>
      </c>
      <c r="F9" s="141"/>
      <c r="G9" s="307">
        <v>0</v>
      </c>
      <c r="H9" s="141"/>
      <c r="I9" s="307">
        <v>0</v>
      </c>
      <c r="J9" s="141"/>
      <c r="K9" s="307">
        <v>0</v>
      </c>
      <c r="L9" s="141"/>
      <c r="M9" s="136" t="s">
        <v>468</v>
      </c>
    </row>
    <row r="10" spans="1:13" ht="12" customHeight="1">
      <c r="A10" s="57"/>
      <c r="B10" s="4"/>
      <c r="C10" s="57">
        <f>IF(OR(OR(D7="CASH",D7="Cash"),D7="cash"),"   APPLICABLE","")</f>
      </c>
      <c r="D10" s="4"/>
      <c r="E10" s="57"/>
      <c r="F10" s="4"/>
      <c r="G10" s="57"/>
      <c r="H10" s="4"/>
      <c r="I10" s="57"/>
      <c r="J10" s="4"/>
      <c r="K10" s="57"/>
      <c r="L10" s="4"/>
      <c r="M10" s="143"/>
    </row>
    <row r="11" spans="1:13" ht="9" customHeight="1">
      <c r="A11" s="2"/>
      <c r="B11" s="1"/>
      <c r="C11" s="2"/>
      <c r="D11" s="13"/>
      <c r="E11" s="2"/>
      <c r="F11" s="13"/>
      <c r="G11" s="2"/>
      <c r="H11" s="13"/>
      <c r="I11" s="2"/>
      <c r="J11" s="13"/>
      <c r="K11" s="2"/>
      <c r="L11" s="13"/>
      <c r="M11" s="136"/>
    </row>
    <row r="12" spans="1:13" ht="15.75">
      <c r="A12" s="2" t="s">
        <v>479</v>
      </c>
      <c r="B12" s="13" t="s">
        <v>880</v>
      </c>
      <c r="C12" s="444">
        <f>+'D14'!$AA$34</f>
        <v>0</v>
      </c>
      <c r="D12" s="144"/>
      <c r="E12" s="473">
        <v>0</v>
      </c>
      <c r="F12" s="144"/>
      <c r="G12" s="473">
        <v>0</v>
      </c>
      <c r="H12" s="144"/>
      <c r="I12" s="473">
        <v>0</v>
      </c>
      <c r="J12" s="144"/>
      <c r="K12" s="473">
        <v>0</v>
      </c>
      <c r="L12" s="144"/>
      <c r="M12" s="136" t="s">
        <v>468</v>
      </c>
    </row>
    <row r="13" spans="1:13" ht="9.75" customHeight="1">
      <c r="A13" s="57"/>
      <c r="B13" s="4"/>
      <c r="C13" s="145" t="s">
        <v>652</v>
      </c>
      <c r="D13" s="146"/>
      <c r="E13" s="145" t="s">
        <v>652</v>
      </c>
      <c r="F13" s="146"/>
      <c r="G13" s="145" t="s">
        <v>652</v>
      </c>
      <c r="H13" s="146"/>
      <c r="I13" s="145" t="s">
        <v>652</v>
      </c>
      <c r="J13" s="146"/>
      <c r="K13" s="145" t="s">
        <v>652</v>
      </c>
      <c r="L13" s="146"/>
      <c r="M13" s="143"/>
    </row>
    <row r="14" spans="1:13" ht="13.5">
      <c r="A14" s="2"/>
      <c r="B14" s="1"/>
      <c r="C14" s="2"/>
      <c r="D14" s="13"/>
      <c r="E14" s="2"/>
      <c r="F14" s="13"/>
      <c r="G14" s="2"/>
      <c r="H14" s="13"/>
      <c r="I14" s="2"/>
      <c r="J14" s="13"/>
      <c r="K14" s="2"/>
      <c r="L14" s="13"/>
      <c r="M14" s="136"/>
    </row>
    <row r="15" spans="1:13" ht="13.5">
      <c r="A15" s="2" t="s">
        <v>485</v>
      </c>
      <c r="B15" s="13" t="s">
        <v>881</v>
      </c>
      <c r="C15" s="474">
        <f>'D14'!$AA$36</f>
        <v>0</v>
      </c>
      <c r="D15" s="24"/>
      <c r="E15" s="474">
        <f>'D14'!$AA$36</f>
        <v>0</v>
      </c>
      <c r="F15" s="24"/>
      <c r="G15" s="474">
        <f>'D14'!$AA$36</f>
        <v>0</v>
      </c>
      <c r="H15" s="24"/>
      <c r="I15" s="474">
        <f>'D14'!$AA$36</f>
        <v>0</v>
      </c>
      <c r="J15" s="24"/>
      <c r="K15" s="474">
        <f>'D14'!$AA$36</f>
        <v>0</v>
      </c>
      <c r="L15" s="24"/>
      <c r="M15" s="136" t="s">
        <v>468</v>
      </c>
    </row>
    <row r="16" spans="1:13" ht="13.5">
      <c r="A16" s="57"/>
      <c r="B16" s="4"/>
      <c r="C16" s="145" t="s">
        <v>652</v>
      </c>
      <c r="D16" s="146"/>
      <c r="E16" s="145" t="s">
        <v>652</v>
      </c>
      <c r="F16" s="146"/>
      <c r="G16" s="145" t="s">
        <v>652</v>
      </c>
      <c r="H16" s="146"/>
      <c r="I16" s="145" t="s">
        <v>652</v>
      </c>
      <c r="J16" s="146"/>
      <c r="K16" s="145" t="s">
        <v>652</v>
      </c>
      <c r="L16" s="146"/>
      <c r="M16" s="143"/>
    </row>
    <row r="17" spans="1:13" ht="13.5">
      <c r="A17" s="2"/>
      <c r="B17" s="1"/>
      <c r="C17" s="2"/>
      <c r="D17" s="13"/>
      <c r="E17" s="2"/>
      <c r="F17" s="13"/>
      <c r="G17" s="2"/>
      <c r="H17" s="13"/>
      <c r="I17" s="2"/>
      <c r="J17" s="13"/>
      <c r="K17" s="2"/>
      <c r="L17" s="13"/>
      <c r="M17" s="136"/>
    </row>
    <row r="18" spans="1:13" ht="13.5">
      <c r="A18" s="2" t="s">
        <v>490</v>
      </c>
      <c r="B18" s="13" t="s">
        <v>882</v>
      </c>
      <c r="C18" s="317">
        <f>IF(ISERROR(ROUND(C9*C12*C15,0)),0,ROUND(C9*C12*C15,0))</f>
        <v>0</v>
      </c>
      <c r="D18" s="141"/>
      <c r="E18" s="317">
        <f>IF(ISERROR(ROUND(E9*E12*E15,0)),0,ROUND(E9*E12*E15,0))</f>
        <v>0</v>
      </c>
      <c r="F18" s="141"/>
      <c r="G18" s="317">
        <f>IF(ISERROR(ROUND(G9*G12*G15,0)),0,ROUND(G9*G12*G15,0))</f>
        <v>0</v>
      </c>
      <c r="H18" s="141"/>
      <c r="I18" s="317">
        <f>IF(ISERROR(ROUND(I9*I12*I15,0)),0,ROUND(I9*I12*I15,0))</f>
        <v>0</v>
      </c>
      <c r="J18" s="141"/>
      <c r="K18" s="317">
        <f>IF(ISERROR(ROUND(K9*K12*K15,0)),0,ROUND(K9*K12*K15,0))</f>
        <v>0</v>
      </c>
      <c r="L18" s="141"/>
      <c r="M18" s="136" t="s">
        <v>468</v>
      </c>
    </row>
    <row r="19" spans="1:13" ht="13.5">
      <c r="A19" s="57"/>
      <c r="B19" s="4"/>
      <c r="C19" s="57"/>
      <c r="D19" s="4"/>
      <c r="E19" s="57"/>
      <c r="F19" s="4"/>
      <c r="G19" s="57"/>
      <c r="H19" s="4"/>
      <c r="I19" s="57"/>
      <c r="J19" s="4"/>
      <c r="K19" s="57"/>
      <c r="L19" s="4"/>
      <c r="M19" s="143"/>
    </row>
    <row r="20" spans="1:13" ht="13.5">
      <c r="A20" s="2"/>
      <c r="B20" s="1"/>
      <c r="C20" s="2"/>
      <c r="D20" s="13"/>
      <c r="E20" s="2"/>
      <c r="F20" s="13"/>
      <c r="G20" s="2"/>
      <c r="H20" s="13"/>
      <c r="I20" s="2"/>
      <c r="J20" s="13"/>
      <c r="K20" s="2"/>
      <c r="L20" s="13"/>
      <c r="M20" s="136"/>
    </row>
    <row r="21" spans="1:13" ht="13.5">
      <c r="A21" s="2" t="s">
        <v>493</v>
      </c>
      <c r="B21" s="13" t="s">
        <v>883</v>
      </c>
      <c r="C21" s="2"/>
      <c r="D21" s="13"/>
      <c r="E21" s="2"/>
      <c r="F21" s="13"/>
      <c r="G21" s="2"/>
      <c r="H21" s="13"/>
      <c r="I21" s="2"/>
      <c r="J21" s="13"/>
      <c r="K21" s="2"/>
      <c r="L21" s="13"/>
      <c r="M21" s="136"/>
    </row>
    <row r="22" spans="1:13" ht="13.5">
      <c r="A22" s="2" t="s">
        <v>884</v>
      </c>
      <c r="B22" s="1"/>
      <c r="C22" s="317">
        <f>IF(ISERROR(C9-C18),0,C9-C18)</f>
        <v>0</v>
      </c>
      <c r="D22" s="141"/>
      <c r="E22" s="317">
        <f>IF(ISERROR(E9-E18),0,E9-E18)</f>
        <v>0</v>
      </c>
      <c r="F22" s="141"/>
      <c r="G22" s="317">
        <f>IF(ISERROR(G9-G18),0,G9-G18)</f>
        <v>0</v>
      </c>
      <c r="H22" s="141"/>
      <c r="I22" s="317">
        <f>IF(ISERROR(I9-I18),0,I9-I18)</f>
        <v>0</v>
      </c>
      <c r="J22" s="141"/>
      <c r="K22" s="317">
        <f>IF(ISERROR(K9-K18),0,K9-K18)</f>
        <v>0</v>
      </c>
      <c r="L22" s="141"/>
      <c r="M22" s="309">
        <f>SUM(C22:K22)</f>
        <v>0</v>
      </c>
    </row>
    <row r="23" spans="1:13" ht="13.5">
      <c r="A23" s="57"/>
      <c r="B23" s="4"/>
      <c r="C23" s="57"/>
      <c r="D23" s="4"/>
      <c r="E23" s="57"/>
      <c r="F23" s="4"/>
      <c r="G23" s="57"/>
      <c r="H23" s="4"/>
      <c r="I23" s="57"/>
      <c r="J23" s="4"/>
      <c r="K23" s="57"/>
      <c r="L23" s="4"/>
      <c r="M23" s="143"/>
    </row>
    <row r="24" spans="1:13" ht="13.5">
      <c r="A24" s="2"/>
      <c r="B24" s="1"/>
      <c r="C24" s="1"/>
      <c r="D24" s="13"/>
      <c r="E24" s="1"/>
      <c r="F24" s="1"/>
      <c r="G24" s="1"/>
      <c r="H24" s="1"/>
      <c r="I24" s="1"/>
      <c r="J24" s="1"/>
      <c r="K24" s="1"/>
      <c r="L24" s="1"/>
      <c r="M24" s="136"/>
    </row>
    <row r="25" spans="1:13" ht="13.5">
      <c r="A25" s="2" t="s">
        <v>367</v>
      </c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475"/>
    </row>
    <row r="26" spans="1:13" ht="13.5">
      <c r="A26" s="5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43"/>
    </row>
    <row r="27" spans="1:13" ht="13.5">
      <c r="A27" s="2"/>
      <c r="B27" s="1"/>
      <c r="C27" s="1"/>
      <c r="D27" s="13"/>
      <c r="E27" s="1"/>
      <c r="F27" s="1"/>
      <c r="G27" s="1"/>
      <c r="H27" s="1"/>
      <c r="I27" s="1"/>
      <c r="J27" s="1"/>
      <c r="K27" s="1"/>
      <c r="L27" s="1"/>
      <c r="M27" s="136"/>
    </row>
    <row r="28" spans="1:13" ht="13.5">
      <c r="A28" s="2" t="s">
        <v>885</v>
      </c>
      <c r="B28" s="13" t="s">
        <v>886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475"/>
    </row>
    <row r="29" spans="1:13" ht="13.5">
      <c r="A29" s="5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43"/>
    </row>
    <row r="30" spans="1:13" ht="13.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36"/>
    </row>
    <row r="31" spans="1:13" ht="13.5">
      <c r="A31" s="2" t="s">
        <v>887</v>
      </c>
      <c r="B31" s="13" t="s">
        <v>383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309">
        <f>M22+M25+M28</f>
        <v>0</v>
      </c>
    </row>
    <row r="32" spans="1:13" ht="13.5">
      <c r="A32" s="5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43"/>
    </row>
    <row r="33" spans="1:13" ht="8.2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61"/>
    </row>
    <row r="34" spans="1:13" ht="13.5">
      <c r="A34" s="2"/>
      <c r="B34" s="476" t="str">
        <f>CONCATENATE("* - A column should be completed for each reimbursable issue or note with scheduled payments in FY ",FY_Plus_2," used to finance other PlanCon projects as")</f>
        <v>* - A column should be completed for each reimbursable issue or note with scheduled payments in FY 2012-2013 used to finance other PlanCon projects as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61"/>
    </row>
    <row r="35" spans="1:13" ht="13.5">
      <c r="A35" s="2"/>
      <c r="B35" s="476" t="s">
        <v>888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61"/>
    </row>
    <row r="36" spans="1:13" ht="13.5">
      <c r="A36" s="2"/>
      <c r="B36" s="476"/>
      <c r="C36" s="1"/>
      <c r="D36" s="1"/>
      <c r="E36" s="1"/>
      <c r="F36" s="1"/>
      <c r="G36" s="1"/>
      <c r="H36" s="1"/>
      <c r="I36" s="1"/>
      <c r="J36" s="1"/>
      <c r="K36" s="1"/>
      <c r="L36" s="1"/>
      <c r="M36" s="61"/>
    </row>
    <row r="37" spans="1:13" ht="13.5">
      <c r="A37" s="2"/>
      <c r="B37" s="476" t="s">
        <v>889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61"/>
    </row>
    <row r="38" spans="1:13" ht="13.5">
      <c r="A38" s="2"/>
      <c r="B38" s="476" t="s">
        <v>890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61"/>
    </row>
    <row r="39" spans="1:13" ht="13.5">
      <c r="A39" s="2"/>
      <c r="B39" s="476"/>
      <c r="C39" s="1"/>
      <c r="D39" s="1"/>
      <c r="E39" s="1"/>
      <c r="F39" s="1"/>
      <c r="G39" s="1"/>
      <c r="H39" s="1"/>
      <c r="I39" s="1"/>
      <c r="J39" s="1"/>
      <c r="K39" s="1"/>
      <c r="L39" s="1"/>
      <c r="M39" s="61"/>
    </row>
    <row r="40" spans="1:13" ht="13.5">
      <c r="A40" s="2"/>
      <c r="B40" s="476" t="s">
        <v>891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61"/>
    </row>
    <row r="41" spans="1:13" ht="13.5">
      <c r="A41" s="2"/>
      <c r="B41" s="476" t="str">
        <f>CONCATENATE("Market Value Aid Ratio or .5000, whichever is greater.  Please refer to Attachment C in the Part D instructions for payable ",FY," aid ratios.")</f>
        <v>Market Value Aid Ratio or .5000, whichever is greater.  Please refer to Attachment C in the Part D instructions for payable 2010-2011 aid ratios.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61"/>
    </row>
    <row r="42" spans="1:13" ht="9" customHeight="1">
      <c r="A42" s="5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8"/>
    </row>
    <row r="43" spans="1:13" ht="49.5" customHeight="1">
      <c r="A43" s="1" t="str">
        <f>Rev_Date</f>
        <v>REVISED JULY 1, 2010</v>
      </c>
      <c r="B43" s="1"/>
      <c r="C43" s="1" t="str">
        <f>Exp_Date</f>
        <v>FORM EXPIRES 6-30-12</v>
      </c>
      <c r="D43" s="15"/>
      <c r="E43" s="15"/>
      <c r="F43" s="15"/>
      <c r="G43" s="15"/>
      <c r="H43" s="15"/>
      <c r="I43" s="15"/>
      <c r="J43" s="15"/>
      <c r="K43" s="1"/>
      <c r="L43" s="1"/>
      <c r="M43" s="1" t="s">
        <v>892</v>
      </c>
    </row>
  </sheetData>
  <sheetProtection sheet="1" objects="1" scenarios="1"/>
  <printOptions horizontalCentered="1" verticalCentered="1"/>
  <pageMargins left="0.25" right="0.25" top="0.5" bottom="0.25" header="0.5" footer="0.5"/>
  <pageSetup blackAndWhite="1" fitToHeight="1" fitToWidth="1" orientation="landscape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zoomScale="88" zoomScaleNormal="88" zoomScaleSheetLayoutView="100" workbookViewId="0" topLeftCell="A1">
      <selection activeCell="D6" sqref="D6"/>
    </sheetView>
  </sheetViews>
  <sheetFormatPr defaultColWidth="9.140625" defaultRowHeight="12.75"/>
  <cols>
    <col min="1" max="1" width="2.7109375" style="16" customWidth="1"/>
    <col min="2" max="2" width="40.7109375" style="16" customWidth="1"/>
    <col min="3" max="3" width="2.57421875" style="16" customWidth="1"/>
    <col min="4" max="4" width="12.7109375" style="16" customWidth="1"/>
    <col min="5" max="5" width="2.7109375" style="16" customWidth="1"/>
    <col min="6" max="6" width="12.7109375" style="16" customWidth="1"/>
    <col min="7" max="7" width="2.7109375" style="16" customWidth="1"/>
    <col min="8" max="8" width="12.7109375" style="16" customWidth="1"/>
    <col min="9" max="9" width="2.7109375" style="16" customWidth="1"/>
    <col min="10" max="10" width="12.7109375" style="16" customWidth="1"/>
    <col min="11" max="11" width="2.7109375" style="16" customWidth="1"/>
    <col min="12" max="12" width="12.7109375" style="16" customWidth="1"/>
    <col min="13" max="13" width="14.7109375" style="16" customWidth="1"/>
    <col min="14" max="16384" width="9.140625" style="16" customWidth="1"/>
  </cols>
  <sheetData>
    <row r="1" spans="1:13" ht="13.5">
      <c r="A1" s="45" t="str">
        <f>CONCATENATE("PROJECTED DEBT SERVICE/LEASE RENTAL REQUIREMENTS FOR FY ",FY_Plus_2)</f>
        <v>PROJECTED DEBT SERVICE/LEASE RENTAL REQUIREMENTS FOR FY 2012-2013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8"/>
    </row>
    <row r="2" spans="1:13" ht="9" customHeight="1">
      <c r="A2" s="130" t="s">
        <v>182</v>
      </c>
      <c r="B2" s="131"/>
      <c r="C2" s="130" t="s">
        <v>450</v>
      </c>
      <c r="D2" s="132"/>
      <c r="E2" s="132"/>
      <c r="F2" s="132"/>
      <c r="G2" s="17"/>
      <c r="H2" s="17"/>
      <c r="I2" s="17"/>
      <c r="J2" s="17"/>
      <c r="K2" s="130" t="s">
        <v>451</v>
      </c>
      <c r="L2" s="132"/>
      <c r="M2" s="56"/>
    </row>
    <row r="3" spans="1:13" s="330" customFormat="1" ht="12.75">
      <c r="A3" s="323">
        <f>'D01'!$F$3</f>
        <v>0</v>
      </c>
      <c r="B3" s="300"/>
      <c r="C3" s="323">
        <f>'D01'!$F$4</f>
        <v>0</v>
      </c>
      <c r="D3" s="324"/>
      <c r="E3" s="324"/>
      <c r="F3" s="324"/>
      <c r="G3" s="300"/>
      <c r="H3" s="300"/>
      <c r="I3" s="300"/>
      <c r="J3" s="300"/>
      <c r="K3" s="328">
        <f>'D01'!$R$4</f>
        <v>0</v>
      </c>
      <c r="L3" s="326"/>
      <c r="M3" s="327"/>
    </row>
    <row r="4" spans="1:13" ht="4.5" customHeight="1">
      <c r="A4" s="57"/>
      <c r="B4" s="4"/>
      <c r="C4" s="57"/>
      <c r="D4" s="4"/>
      <c r="E4" s="4"/>
      <c r="F4" s="4"/>
      <c r="G4" s="4"/>
      <c r="H4" s="4"/>
      <c r="I4" s="4"/>
      <c r="J4" s="4"/>
      <c r="K4" s="57"/>
      <c r="L4" s="4"/>
      <c r="M4" s="68"/>
    </row>
    <row r="5" spans="1:13" ht="13.5">
      <c r="A5" s="57"/>
      <c r="B5" s="4"/>
      <c r="C5" s="84" t="s">
        <v>866</v>
      </c>
      <c r="D5" s="84"/>
      <c r="E5" s="84" t="s">
        <v>867</v>
      </c>
      <c r="F5" s="84"/>
      <c r="G5" s="84" t="s">
        <v>868</v>
      </c>
      <c r="H5" s="84"/>
      <c r="I5" s="84" t="s">
        <v>869</v>
      </c>
      <c r="J5" s="84"/>
      <c r="K5" s="84" t="s">
        <v>870</v>
      </c>
      <c r="L5" s="84"/>
      <c r="M5" s="134" t="s">
        <v>871</v>
      </c>
    </row>
    <row r="6" spans="1:13" ht="13.5">
      <c r="A6" s="135" t="s">
        <v>872</v>
      </c>
      <c r="B6" s="115"/>
      <c r="C6" s="2"/>
      <c r="D6" s="500"/>
      <c r="E6" s="2"/>
      <c r="F6" s="500"/>
      <c r="G6" s="2"/>
      <c r="H6" s="500"/>
      <c r="I6" s="2"/>
      <c r="J6" s="500"/>
      <c r="K6" s="2"/>
      <c r="L6" s="500"/>
      <c r="M6" s="136"/>
    </row>
    <row r="7" spans="1:13" ht="13.5">
      <c r="A7" s="135" t="s">
        <v>873</v>
      </c>
      <c r="B7" s="115"/>
      <c r="C7" s="137" t="s">
        <v>826</v>
      </c>
      <c r="D7" s="499"/>
      <c r="E7" s="137" t="s">
        <v>826</v>
      </c>
      <c r="F7" s="499"/>
      <c r="G7" s="137" t="s">
        <v>826</v>
      </c>
      <c r="H7" s="499"/>
      <c r="I7" s="137" t="s">
        <v>826</v>
      </c>
      <c r="J7" s="499"/>
      <c r="K7" s="137" t="s">
        <v>826</v>
      </c>
      <c r="L7" s="499"/>
      <c r="M7" s="138" t="s">
        <v>455</v>
      </c>
    </row>
    <row r="8" spans="1:13" ht="13.5">
      <c r="A8" s="139"/>
      <c r="B8" s="140"/>
      <c r="C8" s="139"/>
      <c r="D8" s="140"/>
      <c r="E8" s="139"/>
      <c r="F8" s="140"/>
      <c r="G8" s="139"/>
      <c r="H8" s="140"/>
      <c r="I8" s="139"/>
      <c r="J8" s="140"/>
      <c r="K8" s="139"/>
      <c r="L8" s="140"/>
      <c r="M8" s="136"/>
    </row>
    <row r="9" spans="1:13" ht="13.5">
      <c r="A9" s="2" t="s">
        <v>456</v>
      </c>
      <c r="B9" s="13" t="s">
        <v>879</v>
      </c>
      <c r="C9" s="307">
        <v>0</v>
      </c>
      <c r="D9" s="141"/>
      <c r="E9" s="307">
        <v>0</v>
      </c>
      <c r="F9" s="141"/>
      <c r="G9" s="307">
        <v>0</v>
      </c>
      <c r="H9" s="141"/>
      <c r="I9" s="307">
        <v>0</v>
      </c>
      <c r="J9" s="141"/>
      <c r="K9" s="307">
        <v>0</v>
      </c>
      <c r="L9" s="141"/>
      <c r="M9" s="136" t="s">
        <v>468</v>
      </c>
    </row>
    <row r="10" spans="1:13" ht="12" customHeight="1">
      <c r="A10" s="57"/>
      <c r="B10" s="4"/>
      <c r="C10" s="57"/>
      <c r="D10" s="4"/>
      <c r="E10" s="57"/>
      <c r="F10" s="4"/>
      <c r="G10" s="57"/>
      <c r="H10" s="4"/>
      <c r="I10" s="57"/>
      <c r="J10" s="4"/>
      <c r="K10" s="57"/>
      <c r="L10" s="4"/>
      <c r="M10" s="143"/>
    </row>
    <row r="11" spans="1:13" ht="9" customHeight="1">
      <c r="A11" s="2"/>
      <c r="B11" s="1"/>
      <c r="C11" s="2"/>
      <c r="D11" s="13"/>
      <c r="E11" s="2"/>
      <c r="F11" s="13"/>
      <c r="G11" s="2"/>
      <c r="H11" s="13"/>
      <c r="I11" s="2"/>
      <c r="J11" s="13"/>
      <c r="K11" s="2"/>
      <c r="L11" s="13"/>
      <c r="M11" s="136"/>
    </row>
    <row r="12" spans="1:13" ht="15.75">
      <c r="A12" s="2" t="s">
        <v>479</v>
      </c>
      <c r="B12" s="13" t="s">
        <v>880</v>
      </c>
      <c r="C12" s="473">
        <v>0</v>
      </c>
      <c r="D12" s="144"/>
      <c r="E12" s="473">
        <v>0</v>
      </c>
      <c r="F12" s="144"/>
      <c r="G12" s="473">
        <v>0</v>
      </c>
      <c r="H12" s="144"/>
      <c r="I12" s="473">
        <v>0</v>
      </c>
      <c r="J12" s="144"/>
      <c r="K12" s="473">
        <v>0</v>
      </c>
      <c r="L12" s="144"/>
      <c r="M12" s="136" t="s">
        <v>468</v>
      </c>
    </row>
    <row r="13" spans="1:13" ht="9.75" customHeight="1">
      <c r="A13" s="57"/>
      <c r="B13" s="4"/>
      <c r="C13" s="145" t="s">
        <v>652</v>
      </c>
      <c r="D13" s="146"/>
      <c r="E13" s="145" t="s">
        <v>652</v>
      </c>
      <c r="F13" s="146"/>
      <c r="G13" s="145" t="s">
        <v>652</v>
      </c>
      <c r="H13" s="146"/>
      <c r="I13" s="145" t="s">
        <v>652</v>
      </c>
      <c r="J13" s="146"/>
      <c r="K13" s="145" t="s">
        <v>652</v>
      </c>
      <c r="L13" s="146"/>
      <c r="M13" s="143"/>
    </row>
    <row r="14" spans="1:13" ht="13.5">
      <c r="A14" s="2"/>
      <c r="B14" s="1"/>
      <c r="C14" s="2"/>
      <c r="D14" s="13"/>
      <c r="E14" s="2"/>
      <c r="F14" s="13"/>
      <c r="G14" s="2"/>
      <c r="H14" s="13"/>
      <c r="I14" s="2"/>
      <c r="J14" s="13"/>
      <c r="K14" s="2"/>
      <c r="L14" s="13"/>
      <c r="M14" s="136"/>
    </row>
    <row r="15" spans="1:13" ht="13.5">
      <c r="A15" s="2" t="s">
        <v>485</v>
      </c>
      <c r="B15" s="13" t="s">
        <v>881</v>
      </c>
      <c r="C15" s="474">
        <f>'D14'!$AA$36</f>
        <v>0</v>
      </c>
      <c r="D15" s="24"/>
      <c r="E15" s="474">
        <f>'D14'!$AA$36</f>
        <v>0</v>
      </c>
      <c r="F15" s="24"/>
      <c r="G15" s="474">
        <f>'D14'!$AA$36</f>
        <v>0</v>
      </c>
      <c r="H15" s="24"/>
      <c r="I15" s="474">
        <f>'D14'!$AA$36</f>
        <v>0</v>
      </c>
      <c r="J15" s="24"/>
      <c r="K15" s="474">
        <f>'D14'!$AA$36</f>
        <v>0</v>
      </c>
      <c r="L15" s="24"/>
      <c r="M15" s="136" t="s">
        <v>468</v>
      </c>
    </row>
    <row r="16" spans="1:13" ht="13.5">
      <c r="A16" s="57"/>
      <c r="B16" s="4"/>
      <c r="C16" s="145" t="s">
        <v>652</v>
      </c>
      <c r="D16" s="146"/>
      <c r="E16" s="145" t="s">
        <v>652</v>
      </c>
      <c r="F16" s="146"/>
      <c r="G16" s="145" t="s">
        <v>652</v>
      </c>
      <c r="H16" s="146"/>
      <c r="I16" s="145" t="s">
        <v>652</v>
      </c>
      <c r="J16" s="146"/>
      <c r="K16" s="145" t="s">
        <v>652</v>
      </c>
      <c r="L16" s="146"/>
      <c r="M16" s="143"/>
    </row>
    <row r="17" spans="1:13" ht="13.5">
      <c r="A17" s="2"/>
      <c r="B17" s="1"/>
      <c r="C17" s="2"/>
      <c r="D17" s="13"/>
      <c r="E17" s="2"/>
      <c r="F17" s="13"/>
      <c r="G17" s="2"/>
      <c r="H17" s="13"/>
      <c r="I17" s="2"/>
      <c r="J17" s="13"/>
      <c r="K17" s="2"/>
      <c r="L17" s="13"/>
      <c r="M17" s="136"/>
    </row>
    <row r="18" spans="1:13" ht="13.5">
      <c r="A18" s="2" t="s">
        <v>490</v>
      </c>
      <c r="B18" s="13" t="s">
        <v>882</v>
      </c>
      <c r="C18" s="317">
        <f>IF(ISERROR(ROUND(C9*C12*C15,0)),0,ROUND(C9*C12*C15,0))</f>
        <v>0</v>
      </c>
      <c r="D18" s="141"/>
      <c r="E18" s="317">
        <f>IF(ISERROR(ROUND(E9*E12*E15,0)),0,ROUND(E9*E12*E15,0))</f>
        <v>0</v>
      </c>
      <c r="F18" s="141"/>
      <c r="G18" s="317">
        <f>IF(ISERROR(ROUND(G9*G12*G15,0)),0,ROUND(G9*G12*G15,0))</f>
        <v>0</v>
      </c>
      <c r="H18" s="141"/>
      <c r="I18" s="317">
        <f>IF(ISERROR(ROUND(I9*I12*I15,0)),0,ROUND(I9*I12*I15,0))</f>
        <v>0</v>
      </c>
      <c r="J18" s="141"/>
      <c r="K18" s="317">
        <f>IF(ISERROR(ROUND(K9*K12*K15,0)),0,ROUND(K9*K12*K15,0))</f>
        <v>0</v>
      </c>
      <c r="L18" s="141"/>
      <c r="M18" s="136" t="s">
        <v>468</v>
      </c>
    </row>
    <row r="19" spans="1:13" ht="13.5">
      <c r="A19" s="57"/>
      <c r="B19" s="4"/>
      <c r="C19" s="57"/>
      <c r="D19" s="4"/>
      <c r="E19" s="57"/>
      <c r="F19" s="4"/>
      <c r="G19" s="57"/>
      <c r="H19" s="4"/>
      <c r="I19" s="57"/>
      <c r="J19" s="4"/>
      <c r="K19" s="57"/>
      <c r="L19" s="4"/>
      <c r="M19" s="143"/>
    </row>
    <row r="20" spans="1:13" ht="13.5">
      <c r="A20" s="2"/>
      <c r="B20" s="1"/>
      <c r="C20" s="2"/>
      <c r="D20" s="13"/>
      <c r="E20" s="2"/>
      <c r="F20" s="13"/>
      <c r="G20" s="2"/>
      <c r="H20" s="13"/>
      <c r="I20" s="2"/>
      <c r="J20" s="13"/>
      <c r="K20" s="2"/>
      <c r="L20" s="13"/>
      <c r="M20" s="136"/>
    </row>
    <row r="21" spans="1:13" ht="13.5">
      <c r="A21" s="2" t="s">
        <v>493</v>
      </c>
      <c r="B21" s="13" t="s">
        <v>883</v>
      </c>
      <c r="C21" s="2"/>
      <c r="D21" s="13"/>
      <c r="E21" s="2"/>
      <c r="F21" s="13"/>
      <c r="G21" s="2"/>
      <c r="H21" s="13"/>
      <c r="I21" s="2"/>
      <c r="J21" s="13"/>
      <c r="K21" s="2"/>
      <c r="L21" s="13"/>
      <c r="M21" s="136"/>
    </row>
    <row r="22" spans="1:13" ht="13.5">
      <c r="A22" s="2" t="s">
        <v>884</v>
      </c>
      <c r="B22" s="1"/>
      <c r="C22" s="317">
        <f>IF(ISERROR(C9-C18),0,C9-C18)</f>
        <v>0</v>
      </c>
      <c r="D22" s="141"/>
      <c r="E22" s="317">
        <f>IF(ISERROR(E9-E18),0,E9-E18)</f>
        <v>0</v>
      </c>
      <c r="F22" s="141"/>
      <c r="G22" s="317">
        <f>IF(ISERROR(G9-G18),0,G9-G18)</f>
        <v>0</v>
      </c>
      <c r="H22" s="141"/>
      <c r="I22" s="317">
        <f>IF(ISERROR(I9-I18),0,I9-I18)</f>
        <v>0</v>
      </c>
      <c r="J22" s="141"/>
      <c r="K22" s="317">
        <f>IF(ISERROR(K9-K18),0,K9-K18)</f>
        <v>0</v>
      </c>
      <c r="L22" s="141"/>
      <c r="M22" s="309">
        <f>SUM(C22:K22)</f>
        <v>0</v>
      </c>
    </row>
    <row r="23" spans="1:13" ht="13.5">
      <c r="A23" s="57"/>
      <c r="B23" s="4"/>
      <c r="C23" s="57"/>
      <c r="D23" s="4"/>
      <c r="E23" s="57"/>
      <c r="F23" s="4"/>
      <c r="G23" s="57"/>
      <c r="H23" s="4"/>
      <c r="I23" s="57"/>
      <c r="J23" s="4"/>
      <c r="K23" s="57"/>
      <c r="L23" s="4"/>
      <c r="M23" s="143"/>
    </row>
    <row r="24" spans="1:13" ht="8.2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61"/>
    </row>
    <row r="25" spans="1:13" ht="13.5">
      <c r="A25" s="2"/>
      <c r="B25" s="476" t="str">
        <f>CONCATENATE("* - A column should be completed for each reimbursable issue or note with scheduled payments in FY ",FY_Plus_2," used to finance other PlanCon projects as")</f>
        <v>* - A column should be completed for each reimbursable issue or note with scheduled payments in FY 2012-2013 used to finance other PlanCon projects as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61"/>
    </row>
    <row r="26" spans="1:13" ht="13.5">
      <c r="A26" s="2"/>
      <c r="B26" s="476" t="s">
        <v>888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61"/>
    </row>
    <row r="27" spans="1:13" ht="13.5">
      <c r="A27" s="2"/>
      <c r="B27" s="476"/>
      <c r="C27" s="1"/>
      <c r="D27" s="1"/>
      <c r="E27" s="1"/>
      <c r="F27" s="1"/>
      <c r="G27" s="1"/>
      <c r="H27" s="1"/>
      <c r="I27" s="1"/>
      <c r="J27" s="1"/>
      <c r="K27" s="1"/>
      <c r="L27" s="1"/>
      <c r="M27" s="61"/>
    </row>
    <row r="28" spans="1:13" ht="13.5">
      <c r="A28" s="2"/>
      <c r="B28" s="476" t="s">
        <v>889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61"/>
    </row>
    <row r="29" spans="1:13" ht="13.5">
      <c r="A29" s="2"/>
      <c r="B29" s="476" t="s">
        <v>890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61"/>
    </row>
    <row r="30" spans="1:13" ht="13.5">
      <c r="A30" s="2"/>
      <c r="B30" s="476"/>
      <c r="C30" s="1"/>
      <c r="D30" s="1"/>
      <c r="E30" s="1"/>
      <c r="F30" s="1"/>
      <c r="G30" s="1"/>
      <c r="H30" s="1"/>
      <c r="I30" s="1"/>
      <c r="J30" s="1"/>
      <c r="K30" s="1"/>
      <c r="L30" s="1"/>
      <c r="M30" s="61"/>
    </row>
    <row r="31" spans="1:13" ht="13.5">
      <c r="A31" s="2"/>
      <c r="B31" s="476" t="s">
        <v>891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61"/>
    </row>
    <row r="32" spans="1:13" ht="13.5">
      <c r="A32" s="2"/>
      <c r="B32" s="476" t="str">
        <f>CONCATENATE("Market Value Aid Ratio or .5000, whichever is greater.  Please refer to Attachment C in the Part D instructions for payable ",FY," aid ratios.")</f>
        <v>Market Value Aid Ratio or .5000, whichever is greater.  Please refer to Attachment C in the Part D instructions for payable 2010-2011 aid ratios.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61"/>
    </row>
    <row r="33" spans="1:13" ht="9" customHeight="1">
      <c r="A33" s="5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8"/>
    </row>
    <row r="34" spans="1:13" ht="21" customHeight="1">
      <c r="A34" s="1" t="str">
        <f>Rev_Date</f>
        <v>REVISED JULY 1, 2010</v>
      </c>
      <c r="B34" s="1"/>
      <c r="C34" s="1" t="str">
        <f>Exp_Date</f>
        <v>FORM EXPIRES 6-30-12</v>
      </c>
      <c r="D34" s="15"/>
      <c r="E34" s="15"/>
      <c r="F34" s="15"/>
      <c r="G34" s="15"/>
      <c r="H34" s="15"/>
      <c r="I34" s="15"/>
      <c r="J34" s="15"/>
      <c r="K34" s="1"/>
      <c r="L34" s="1"/>
      <c r="M34" s="39" t="s">
        <v>374</v>
      </c>
    </row>
  </sheetData>
  <sheetProtection sheet="1" objects="1" scenarios="1"/>
  <printOptions horizontalCentered="1" verticalCentered="1"/>
  <pageMargins left="0.25" right="0.25" top="0.5" bottom="0.25" header="0.5" footer="0.5"/>
  <pageSetup blackAndWhite="1" fitToHeight="1" fitToWidth="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showZeros="0" zoomScale="107" zoomScaleNormal="107" zoomScaleSheetLayoutView="100" workbookViewId="0" topLeftCell="A1">
      <selection activeCell="K9" sqref="K9"/>
    </sheetView>
  </sheetViews>
  <sheetFormatPr defaultColWidth="9.140625" defaultRowHeight="12.75"/>
  <cols>
    <col min="1" max="4" width="2.7109375" style="16" customWidth="1"/>
    <col min="5" max="5" width="28.7109375" style="16" customWidth="1"/>
    <col min="6" max="6" width="8.7109375" style="16" customWidth="1"/>
    <col min="7" max="7" width="14.7109375" style="16" customWidth="1"/>
    <col min="8" max="8" width="2.7109375" style="16" customWidth="1"/>
    <col min="9" max="9" width="14.7109375" style="16" customWidth="1"/>
    <col min="10" max="10" width="2.7109375" style="16" customWidth="1"/>
    <col min="11" max="11" width="14.7109375" style="16" customWidth="1"/>
    <col min="12" max="12" width="2.7109375" style="16" customWidth="1"/>
    <col min="13" max="16384" width="9.140625" style="16" customWidth="1"/>
  </cols>
  <sheetData>
    <row r="1" spans="1:12" ht="13.5">
      <c r="A1" s="45" t="s">
        <v>893</v>
      </c>
      <c r="B1" s="47"/>
      <c r="C1" s="47"/>
      <c r="D1" s="47"/>
      <c r="E1" s="46"/>
      <c r="F1" s="46"/>
      <c r="G1" s="46"/>
      <c r="H1" s="46"/>
      <c r="I1" s="46"/>
      <c r="J1" s="46"/>
      <c r="K1" s="46"/>
      <c r="L1" s="48"/>
    </row>
    <row r="2" spans="1:12" ht="9.75" customHeight="1">
      <c r="A2" s="49" t="s">
        <v>182</v>
      </c>
      <c r="B2" s="1"/>
      <c r="C2" s="1"/>
      <c r="D2" s="1"/>
      <c r="E2" s="1"/>
      <c r="F2" s="49" t="s">
        <v>450</v>
      </c>
      <c r="G2" s="1"/>
      <c r="H2" s="1"/>
      <c r="I2" s="1"/>
      <c r="J2" s="49" t="s">
        <v>451</v>
      </c>
      <c r="K2" s="1"/>
      <c r="L2" s="61"/>
    </row>
    <row r="3" spans="1:12" s="330" customFormat="1" ht="12.75">
      <c r="A3" s="323">
        <f>'D01'!$F$3</f>
        <v>0</v>
      </c>
      <c r="B3" s="300"/>
      <c r="C3" s="300"/>
      <c r="D3" s="300"/>
      <c r="E3" s="300"/>
      <c r="F3" s="323">
        <f>'D01'!$F$4</f>
        <v>0</v>
      </c>
      <c r="G3" s="300"/>
      <c r="H3" s="300"/>
      <c r="I3" s="300"/>
      <c r="J3" s="323"/>
      <c r="K3" s="385">
        <f>'D01'!$R$4</f>
        <v>0</v>
      </c>
      <c r="L3" s="467"/>
    </row>
    <row r="4" spans="1:12" ht="3.75" customHeight="1">
      <c r="A4" s="57"/>
      <c r="B4" s="4"/>
      <c r="C4" s="4"/>
      <c r="D4" s="4"/>
      <c r="E4" s="4"/>
      <c r="F4" s="57"/>
      <c r="G4" s="4"/>
      <c r="H4" s="4"/>
      <c r="I4" s="4"/>
      <c r="J4" s="57"/>
      <c r="K4" s="4"/>
      <c r="L4" s="68"/>
    </row>
    <row r="5" spans="1:12" ht="6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61"/>
    </row>
    <row r="6" spans="1:12" ht="13.5">
      <c r="A6" s="2"/>
      <c r="B6" s="1" t="s">
        <v>456</v>
      </c>
      <c r="C6" s="1" t="str">
        <f>CONCATENATE("FY ",FY_Plus_2," Total Annual Debt Service/Lease Rental -")</f>
        <v>FY 2012-2013 Total Annual Debt Service/Lease Rental -</v>
      </c>
      <c r="D6" s="1"/>
      <c r="E6" s="1"/>
      <c r="F6" s="1"/>
      <c r="G6" s="1"/>
      <c r="H6" s="1"/>
      <c r="I6" s="1"/>
      <c r="J6" s="1"/>
      <c r="K6" s="1"/>
      <c r="L6" s="61"/>
    </row>
    <row r="7" spans="1:12" ht="13.5">
      <c r="A7" s="2"/>
      <c r="B7" s="1"/>
      <c r="C7" s="1" t="s">
        <v>894</v>
      </c>
      <c r="D7" s="1"/>
      <c r="E7" s="1"/>
      <c r="F7" s="1"/>
      <c r="G7" s="1"/>
      <c r="H7" s="1"/>
      <c r="I7" s="1"/>
      <c r="J7" s="39" t="s">
        <v>587</v>
      </c>
      <c r="K7" s="390">
        <f>'D16'!$M$31</f>
        <v>0</v>
      </c>
      <c r="L7" s="61"/>
    </row>
    <row r="8" spans="1:12" ht="16.5" customHeight="1">
      <c r="A8" s="2"/>
      <c r="B8" s="1" t="s">
        <v>479</v>
      </c>
      <c r="C8" s="1" t="str">
        <f>CONCATENATE("FY ",FY_Plus_2," Estimated Total Local Revenues")</f>
        <v>FY 2012-2013 Estimated Total Local Revenues</v>
      </c>
      <c r="D8" s="1"/>
      <c r="E8" s="1"/>
      <c r="F8" s="1"/>
      <c r="G8" s="1"/>
      <c r="H8" s="1"/>
      <c r="I8" s="1"/>
      <c r="J8" s="1"/>
      <c r="K8" s="1"/>
      <c r="L8" s="61"/>
    </row>
    <row r="9" spans="1:12" ht="13.5">
      <c r="A9" s="2"/>
      <c r="B9" s="1"/>
      <c r="C9" s="1"/>
      <c r="D9" s="1" t="s">
        <v>934</v>
      </c>
      <c r="E9" s="1"/>
      <c r="F9" s="1"/>
      <c r="G9" s="1"/>
      <c r="H9" s="1"/>
      <c r="I9" s="1"/>
      <c r="J9" s="39" t="s">
        <v>587</v>
      </c>
      <c r="K9" s="399"/>
      <c r="L9" s="61"/>
    </row>
    <row r="10" spans="1:12" ht="13.5">
      <c r="A10" s="2"/>
      <c r="B10" s="1"/>
      <c r="C10" s="1"/>
      <c r="D10" s="1"/>
      <c r="E10" s="1" t="s">
        <v>935</v>
      </c>
      <c r="F10" s="1"/>
      <c r="G10" s="1"/>
      <c r="H10" s="1"/>
      <c r="I10" s="1"/>
      <c r="J10" s="1"/>
      <c r="K10" s="13"/>
      <c r="L10" s="61"/>
    </row>
    <row r="11" spans="1:12" ht="13.5">
      <c r="A11" s="2"/>
      <c r="B11" s="1"/>
      <c r="C11" s="1"/>
      <c r="D11" s="1"/>
      <c r="E11" s="1" t="str">
        <f>CONCATENATE("total local revenues for FY ",FY_Plus_2,":")</f>
        <v>total local revenues for FY 2012-2013:</v>
      </c>
      <c r="F11" s="1"/>
      <c r="G11" s="1"/>
      <c r="H11" s="1"/>
      <c r="I11" s="1"/>
      <c r="J11" s="1"/>
      <c r="K11" s="1"/>
      <c r="L11" s="61"/>
    </row>
    <row r="12" spans="1:12" ht="13.5">
      <c r="A12" s="2"/>
      <c r="B12" s="1"/>
      <c r="C12" s="1"/>
      <c r="D12" s="1"/>
      <c r="E12" s="305"/>
      <c r="F12" s="4"/>
      <c r="G12" s="4"/>
      <c r="H12" s="4"/>
      <c r="I12" s="4"/>
      <c r="J12" s="13"/>
      <c r="K12" s="13"/>
      <c r="L12" s="61"/>
    </row>
    <row r="13" spans="1:12" ht="13.5">
      <c r="A13" s="2"/>
      <c r="B13" s="1"/>
      <c r="C13" s="1"/>
      <c r="D13" s="1"/>
      <c r="E13" s="305"/>
      <c r="F13" s="4"/>
      <c r="G13" s="4"/>
      <c r="H13" s="4"/>
      <c r="I13" s="4"/>
      <c r="J13" s="13"/>
      <c r="K13" s="13"/>
      <c r="L13" s="61"/>
    </row>
    <row r="14" spans="1:12" ht="17.25" customHeight="1">
      <c r="A14" s="2"/>
      <c r="B14" s="1" t="s">
        <v>485</v>
      </c>
      <c r="C14" s="1" t="s">
        <v>936</v>
      </c>
      <c r="D14" s="1"/>
      <c r="E14" s="1"/>
      <c r="F14" s="1"/>
      <c r="G14" s="1"/>
      <c r="H14" s="1"/>
      <c r="I14" s="1"/>
      <c r="J14" s="1"/>
      <c r="K14" s="116">
        <f>IF(K15&gt;0.25,"EXCEPTION REQUIRED","")</f>
      </c>
      <c r="L14" s="61"/>
    </row>
    <row r="15" spans="1:12" ht="13.5">
      <c r="A15" s="2"/>
      <c r="B15" s="1"/>
      <c r="C15" s="1"/>
      <c r="D15" s="1" t="s">
        <v>937</v>
      </c>
      <c r="E15" s="1"/>
      <c r="F15" s="1"/>
      <c r="G15" s="1"/>
      <c r="H15" s="1"/>
      <c r="I15" s="1"/>
      <c r="J15" s="1"/>
      <c r="K15" s="477">
        <f>IF((ISERROR(K7/K9)),0,ROUND(K7/K9,3))</f>
        <v>0</v>
      </c>
      <c r="L15" s="117"/>
    </row>
    <row r="16" spans="1:12" ht="14.25" customHeight="1">
      <c r="A16" s="57"/>
      <c r="B16" s="4"/>
      <c r="C16" s="4"/>
      <c r="D16" s="4"/>
      <c r="E16" s="4"/>
      <c r="F16" s="4"/>
      <c r="G16" s="4"/>
      <c r="H16" s="4"/>
      <c r="I16" s="4"/>
      <c r="J16" s="4"/>
      <c r="K16" s="58" t="s">
        <v>938</v>
      </c>
      <c r="L16" s="68"/>
    </row>
    <row r="17" spans="1:12" ht="4.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61"/>
    </row>
    <row r="18" spans="1:12" ht="13.5">
      <c r="A18" s="118"/>
      <c r="B18" s="479" t="s">
        <v>939</v>
      </c>
      <c r="C18" s="1"/>
      <c r="D18" s="1"/>
      <c r="E18" s="1"/>
      <c r="F18" s="1"/>
      <c r="G18" s="1"/>
      <c r="H18" s="1"/>
      <c r="I18" s="1"/>
      <c r="J18" s="1"/>
      <c r="K18" s="1"/>
      <c r="L18" s="61"/>
    </row>
    <row r="19" spans="1:12" ht="13.5">
      <c r="A19" s="118"/>
      <c r="B19" s="479" t="s">
        <v>191</v>
      </c>
      <c r="C19" s="1"/>
      <c r="D19" s="1"/>
      <c r="E19" s="1"/>
      <c r="F19" s="1"/>
      <c r="G19" s="1"/>
      <c r="H19" s="1"/>
      <c r="I19" s="1"/>
      <c r="J19" s="1"/>
      <c r="K19" s="1"/>
      <c r="L19" s="61"/>
    </row>
    <row r="20" spans="1:12" ht="13.5">
      <c r="A20" s="118"/>
      <c r="B20" s="479" t="s">
        <v>940</v>
      </c>
      <c r="C20" s="1"/>
      <c r="D20" s="1"/>
      <c r="E20" s="1"/>
      <c r="F20" s="1"/>
      <c r="G20" s="1"/>
      <c r="H20" s="1"/>
      <c r="I20" s="1"/>
      <c r="J20" s="1"/>
      <c r="K20" s="1"/>
      <c r="L20" s="61"/>
    </row>
    <row r="21" spans="1:12" ht="13.5">
      <c r="A21" s="118"/>
      <c r="B21" s="479" t="s">
        <v>192</v>
      </c>
      <c r="C21" s="1"/>
      <c r="D21" s="1"/>
      <c r="E21" s="1"/>
      <c r="F21" s="1"/>
      <c r="G21" s="1"/>
      <c r="H21" s="1"/>
      <c r="I21" s="1"/>
      <c r="J21" s="1"/>
      <c r="K21" s="1"/>
      <c r="L21" s="61"/>
    </row>
    <row r="22" spans="1:12" ht="13.5">
      <c r="A22" s="118"/>
      <c r="B22" s="479" t="s">
        <v>941</v>
      </c>
      <c r="C22" s="1"/>
      <c r="D22" s="1"/>
      <c r="E22" s="1"/>
      <c r="F22" s="1"/>
      <c r="G22" s="1"/>
      <c r="H22" s="1"/>
      <c r="I22" s="1"/>
      <c r="J22" s="1"/>
      <c r="K22" s="1"/>
      <c r="L22" s="61"/>
    </row>
    <row r="23" spans="1:12" ht="13.5">
      <c r="A23" s="118"/>
      <c r="B23" s="479" t="s">
        <v>0</v>
      </c>
      <c r="C23" s="1"/>
      <c r="D23" s="1"/>
      <c r="E23" s="1"/>
      <c r="F23" s="1"/>
      <c r="G23" s="1"/>
      <c r="H23" s="1"/>
      <c r="I23" s="1"/>
      <c r="J23" s="1"/>
      <c r="K23" s="1"/>
      <c r="L23" s="61"/>
    </row>
    <row r="24" spans="1:12" ht="5.25" customHeight="1">
      <c r="A24" s="57"/>
      <c r="B24" s="4"/>
      <c r="C24" s="4"/>
      <c r="D24" s="4"/>
      <c r="E24" s="4"/>
      <c r="F24" s="4"/>
      <c r="G24" s="4"/>
      <c r="H24" s="4"/>
      <c r="I24" s="4"/>
      <c r="J24" s="4"/>
      <c r="K24" s="4"/>
      <c r="L24" s="68"/>
    </row>
    <row r="25" spans="1:12" ht="13.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61"/>
    </row>
    <row r="26" spans="1:12" ht="13.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61"/>
    </row>
    <row r="27" spans="1:12" ht="13.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61"/>
    </row>
    <row r="28" spans="1:12" ht="13.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61"/>
    </row>
    <row r="29" spans="1:12" ht="13.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61"/>
    </row>
    <row r="30" spans="1:12" ht="13.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61"/>
    </row>
    <row r="31" spans="1:12" ht="13.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61"/>
    </row>
    <row r="32" spans="1:12" ht="13.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61"/>
    </row>
    <row r="33" spans="1:12" ht="13.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61"/>
    </row>
    <row r="34" spans="1:12" s="122" customFormat="1" ht="13.5">
      <c r="A34" s="57"/>
      <c r="B34" s="4"/>
      <c r="C34" s="4"/>
      <c r="D34" s="4"/>
      <c r="E34" s="4"/>
      <c r="F34" s="4"/>
      <c r="G34" s="4"/>
      <c r="H34" s="4"/>
      <c r="I34" s="120"/>
      <c r="J34" s="120"/>
      <c r="K34" s="120"/>
      <c r="L34" s="121"/>
    </row>
    <row r="35" spans="1:12" ht="13.5">
      <c r="A35" s="104" t="s">
        <v>1</v>
      </c>
      <c r="B35" s="70"/>
      <c r="C35" s="29"/>
      <c r="D35" s="29"/>
      <c r="E35" s="29"/>
      <c r="F35" s="29"/>
      <c r="G35" s="29"/>
      <c r="H35" s="29"/>
      <c r="I35" s="29"/>
      <c r="J35" s="29"/>
      <c r="K35" s="29"/>
      <c r="L35" s="71"/>
    </row>
    <row r="36" spans="1:12" ht="6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61"/>
    </row>
    <row r="37" spans="1:12" s="124" customFormat="1" ht="13.5">
      <c r="A37" s="2"/>
      <c r="B37" s="1"/>
      <c r="C37" s="1"/>
      <c r="D37" s="1"/>
      <c r="E37" s="1"/>
      <c r="F37" s="1"/>
      <c r="G37" s="123" t="str">
        <f>CONCATENATE("FY ",FY_Minus_3)</f>
        <v>FY 2007-2008</v>
      </c>
      <c r="H37" s="1"/>
      <c r="I37" s="123" t="str">
        <f>CONCATENATE("FY ",FY_Minus_2)</f>
        <v>FY 2008-2009</v>
      </c>
      <c r="J37" s="13"/>
      <c r="K37" s="123" t="str">
        <f>CONCATENATE("FY ",FY_Minus_1)</f>
        <v>FY 2009-2010</v>
      </c>
      <c r="L37" s="61"/>
    </row>
    <row r="38" spans="1:12" ht="6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61"/>
    </row>
    <row r="39" spans="1:12" ht="13.5">
      <c r="A39" s="2"/>
      <c r="B39" s="1" t="s">
        <v>490</v>
      </c>
      <c r="C39" s="421" t="s">
        <v>193</v>
      </c>
      <c r="D39" s="1"/>
      <c r="E39" s="1"/>
      <c r="F39" s="1"/>
      <c r="G39" s="399"/>
      <c r="H39" s="1"/>
      <c r="I39" s="399"/>
      <c r="J39" s="1"/>
      <c r="K39" s="399"/>
      <c r="L39" s="61"/>
    </row>
    <row r="40" spans="1:12" ht="15" customHeight="1">
      <c r="A40" s="2"/>
      <c r="B40" s="1" t="s">
        <v>493</v>
      </c>
      <c r="C40" s="1" t="s">
        <v>833</v>
      </c>
      <c r="D40" s="1"/>
      <c r="E40" s="1"/>
      <c r="F40" s="1"/>
      <c r="G40" s="399"/>
      <c r="H40" s="1"/>
      <c r="I40" s="399"/>
      <c r="J40" s="1"/>
      <c r="K40" s="399"/>
      <c r="L40" s="61"/>
    </row>
    <row r="41" spans="1:12" ht="15.75" customHeight="1">
      <c r="A41" s="2"/>
      <c r="B41" s="1" t="s">
        <v>505</v>
      </c>
      <c r="C41" s="1" t="s">
        <v>2</v>
      </c>
      <c r="D41" s="1"/>
      <c r="E41" s="1"/>
      <c r="F41" s="1"/>
      <c r="G41" s="1"/>
      <c r="H41" s="1"/>
      <c r="I41" s="1"/>
      <c r="J41" s="1"/>
      <c r="K41" s="1"/>
      <c r="L41" s="61"/>
    </row>
    <row r="42" spans="1:12" ht="13.5">
      <c r="A42" s="2"/>
      <c r="B42" s="1"/>
      <c r="C42" s="1" t="s">
        <v>834</v>
      </c>
      <c r="D42" s="1"/>
      <c r="E42" s="1"/>
      <c r="F42" s="1"/>
      <c r="G42" s="478">
        <f>IF((ISERROR(G39/G40*100)),0,ROUND(G39/G40*100,4))</f>
        <v>0</v>
      </c>
      <c r="H42" s="25" t="s">
        <v>3</v>
      </c>
      <c r="I42" s="478">
        <f>IF((ISERROR(I39/I40*100)),0,ROUND(I39/I40*100,4))</f>
        <v>0</v>
      </c>
      <c r="J42" s="25" t="s">
        <v>3</v>
      </c>
      <c r="K42" s="478">
        <f>IF((ISERROR(K39/K40*100)),0,ROUND(K39/K40*100,4))</f>
        <v>0</v>
      </c>
      <c r="L42" s="117" t="s">
        <v>3</v>
      </c>
    </row>
    <row r="43" spans="1:12" ht="10.5" customHeight="1">
      <c r="A43" s="2"/>
      <c r="B43" s="1"/>
      <c r="C43" s="1"/>
      <c r="D43" s="1" t="s">
        <v>4</v>
      </c>
      <c r="E43" s="1"/>
      <c r="F43" s="1"/>
      <c r="G43" s="125" t="s">
        <v>849</v>
      </c>
      <c r="H43" s="25"/>
      <c r="I43" s="125" t="s">
        <v>849</v>
      </c>
      <c r="J43" s="25"/>
      <c r="K43" s="125" t="s">
        <v>849</v>
      </c>
      <c r="L43" s="117"/>
    </row>
    <row r="44" spans="1:12" ht="5.25" customHeight="1">
      <c r="A44" s="57"/>
      <c r="B44" s="4"/>
      <c r="C44" s="4"/>
      <c r="D44" s="4"/>
      <c r="E44" s="4"/>
      <c r="F44" s="4"/>
      <c r="G44" s="126"/>
      <c r="H44" s="126"/>
      <c r="I44" s="127"/>
      <c r="J44" s="126"/>
      <c r="K44" s="127"/>
      <c r="L44" s="128"/>
    </row>
    <row r="45" spans="1:12" ht="7.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61"/>
    </row>
    <row r="46" spans="1:12" ht="13.5">
      <c r="A46" s="118"/>
      <c r="B46" s="479" t="s">
        <v>5</v>
      </c>
      <c r="C46" s="1"/>
      <c r="D46" s="1"/>
      <c r="E46" s="1"/>
      <c r="F46" s="1"/>
      <c r="G46" s="1"/>
      <c r="H46" s="1"/>
      <c r="I46" s="1"/>
      <c r="J46" s="1"/>
      <c r="K46" s="1"/>
      <c r="L46" s="61"/>
    </row>
    <row r="47" spans="1:12" ht="13.5">
      <c r="A47" s="118"/>
      <c r="B47" s="479" t="s">
        <v>6</v>
      </c>
      <c r="C47" s="1"/>
      <c r="D47" s="1"/>
      <c r="E47" s="1"/>
      <c r="F47" s="1"/>
      <c r="G47" s="1"/>
      <c r="H47" s="1"/>
      <c r="I47" s="1"/>
      <c r="J47" s="1"/>
      <c r="K47" s="1"/>
      <c r="L47" s="61"/>
    </row>
    <row r="48" spans="1:12" ht="13.5">
      <c r="A48" s="118"/>
      <c r="B48" s="479" t="s">
        <v>7</v>
      </c>
      <c r="C48" s="1"/>
      <c r="D48" s="1"/>
      <c r="E48" s="1"/>
      <c r="F48" s="1"/>
      <c r="G48" s="1"/>
      <c r="H48" s="1"/>
      <c r="I48" s="1"/>
      <c r="J48" s="1"/>
      <c r="K48" s="1"/>
      <c r="L48" s="61"/>
    </row>
    <row r="49" spans="1:12" ht="13.5">
      <c r="A49" s="118"/>
      <c r="B49" s="479" t="s">
        <v>8</v>
      </c>
      <c r="C49" s="1"/>
      <c r="D49" s="1"/>
      <c r="E49" s="1"/>
      <c r="F49" s="1"/>
      <c r="G49" s="1"/>
      <c r="H49" s="1"/>
      <c r="I49" s="1"/>
      <c r="J49" s="1"/>
      <c r="K49" s="1"/>
      <c r="L49" s="61"/>
    </row>
    <row r="50" spans="1:12" ht="13.5">
      <c r="A50" s="118"/>
      <c r="B50" s="479" t="s">
        <v>9</v>
      </c>
      <c r="C50" s="1"/>
      <c r="D50" s="1"/>
      <c r="E50" s="1"/>
      <c r="F50" s="1"/>
      <c r="G50" s="1"/>
      <c r="H50" s="1"/>
      <c r="I50" s="1"/>
      <c r="J50" s="1"/>
      <c r="K50" s="1"/>
      <c r="L50" s="61"/>
    </row>
    <row r="51" spans="1:12" ht="7.5" customHeight="1">
      <c r="A51" s="57"/>
      <c r="B51" s="4"/>
      <c r="C51" s="4"/>
      <c r="D51" s="4"/>
      <c r="E51" s="4"/>
      <c r="F51" s="4"/>
      <c r="G51" s="4"/>
      <c r="H51" s="4"/>
      <c r="I51" s="4"/>
      <c r="J51" s="4"/>
      <c r="K51" s="4"/>
      <c r="L51" s="68"/>
    </row>
    <row r="52" spans="1:12" ht="13.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61"/>
    </row>
    <row r="53" spans="1:12" ht="13.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61"/>
    </row>
    <row r="54" spans="1:12" ht="13.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61"/>
    </row>
    <row r="55" spans="1:12" ht="13.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61"/>
    </row>
    <row r="56" spans="1:12" ht="13.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61"/>
    </row>
    <row r="57" spans="1:12" ht="13.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61"/>
    </row>
    <row r="58" spans="1:12" s="124" customFormat="1" ht="13.5">
      <c r="A58" s="57"/>
      <c r="B58" s="4"/>
      <c r="C58" s="4"/>
      <c r="D58" s="4"/>
      <c r="E58" s="4"/>
      <c r="F58" s="4"/>
      <c r="G58" s="4"/>
      <c r="H58" s="4"/>
      <c r="I58" s="4"/>
      <c r="J58" s="4"/>
      <c r="K58" s="4"/>
      <c r="L58" s="68"/>
    </row>
    <row r="59" spans="1:12" ht="15.75" customHeight="1">
      <c r="A59" s="13" t="str">
        <f>Rev_Date</f>
        <v>REVISED JULY 1, 2010</v>
      </c>
      <c r="B59" s="1"/>
      <c r="C59" s="1"/>
      <c r="D59" s="1"/>
      <c r="E59" s="1"/>
      <c r="F59" s="129"/>
      <c r="G59" s="1" t="str">
        <f>Exp_Date</f>
        <v>FORM EXPIRES 6-30-12</v>
      </c>
      <c r="H59" s="40"/>
      <c r="I59" s="17"/>
      <c r="J59" s="17"/>
      <c r="K59" s="17"/>
      <c r="L59" s="40" t="s">
        <v>10</v>
      </c>
    </row>
    <row r="60" spans="1:12" ht="13.5">
      <c r="A60" s="1"/>
      <c r="B60" s="1"/>
      <c r="C60" s="1"/>
      <c r="D60" s="1"/>
      <c r="E60" s="1"/>
      <c r="F60" s="13"/>
      <c r="G60" s="1"/>
      <c r="H60" s="13"/>
      <c r="I60" s="1"/>
      <c r="J60" s="1"/>
      <c r="K60" s="1"/>
      <c r="L60" s="1"/>
    </row>
    <row r="61" spans="1:12" ht="13.5">
      <c r="A61" s="1"/>
      <c r="B61" s="1"/>
      <c r="C61" s="1"/>
      <c r="D61" s="1"/>
      <c r="E61" s="1"/>
      <c r="F61" s="13"/>
      <c r="G61" s="1"/>
      <c r="H61" s="13"/>
      <c r="I61" s="1"/>
      <c r="J61" s="1"/>
      <c r="K61" s="1"/>
      <c r="L61" s="1"/>
    </row>
    <row r="62" spans="1:12" ht="13.5">
      <c r="A62" s="1"/>
      <c r="B62" s="1"/>
      <c r="C62" s="1"/>
      <c r="D62" s="1"/>
      <c r="E62" s="1"/>
      <c r="F62" s="13"/>
      <c r="G62" s="1"/>
      <c r="H62" s="13"/>
      <c r="I62" s="1"/>
      <c r="J62" s="1"/>
      <c r="K62" s="1"/>
      <c r="L62" s="1"/>
    </row>
    <row r="63" spans="1:12" ht="13.5">
      <c r="A63" s="1"/>
      <c r="B63" s="1"/>
      <c r="C63" s="1"/>
      <c r="D63" s="1"/>
      <c r="E63" s="1"/>
      <c r="F63" s="13"/>
      <c r="G63" s="1"/>
      <c r="H63" s="13"/>
      <c r="I63" s="1"/>
      <c r="J63" s="1"/>
      <c r="K63" s="1"/>
      <c r="L63" s="1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showZeros="0" zoomScale="104" zoomScaleNormal="104" zoomScaleSheetLayoutView="100" workbookViewId="0" topLeftCell="A1">
      <selection activeCell="F8" sqref="F8"/>
    </sheetView>
  </sheetViews>
  <sheetFormatPr defaultColWidth="9.140625" defaultRowHeight="12.75"/>
  <cols>
    <col min="1" max="3" width="2.7109375" style="1" customWidth="1"/>
    <col min="4" max="4" width="34.7109375" style="1" customWidth="1"/>
    <col min="5" max="5" width="19.57421875" style="1" customWidth="1"/>
    <col min="6" max="6" width="12.7109375" style="1" customWidth="1"/>
    <col min="7" max="7" width="8.7109375" style="1" customWidth="1"/>
    <col min="8" max="8" width="4.7109375" style="1" customWidth="1"/>
    <col min="9" max="9" width="14.28125" style="1" bestFit="1" customWidth="1"/>
    <col min="10" max="16384" width="9.140625" style="1" customWidth="1"/>
  </cols>
  <sheetData>
    <row r="1" spans="1:9" ht="13.5">
      <c r="A1" s="45" t="s">
        <v>449</v>
      </c>
      <c r="B1" s="46"/>
      <c r="C1" s="47"/>
      <c r="D1" s="47"/>
      <c r="E1" s="46"/>
      <c r="F1" s="46"/>
      <c r="G1" s="46"/>
      <c r="H1" s="46"/>
      <c r="I1" s="48"/>
    </row>
    <row r="2" spans="1:9" ht="9.75" customHeight="1">
      <c r="A2" s="49" t="s">
        <v>182</v>
      </c>
      <c r="B2" s="50"/>
      <c r="C2" s="50"/>
      <c r="D2" s="50"/>
      <c r="E2" s="49" t="s">
        <v>450</v>
      </c>
      <c r="F2" s="13"/>
      <c r="G2" s="13"/>
      <c r="H2" s="49" t="s">
        <v>451</v>
      </c>
      <c r="I2" s="170"/>
    </row>
    <row r="3" spans="1:9" s="300" customFormat="1" ht="13.5" customHeight="1">
      <c r="A3" s="296">
        <f>'D01'!$F$3</f>
        <v>0</v>
      </c>
      <c r="B3" s="297"/>
      <c r="C3" s="298"/>
      <c r="D3" s="298"/>
      <c r="E3" s="296">
        <f>'D01'!$F$4</f>
        <v>0</v>
      </c>
      <c r="F3" s="297"/>
      <c r="G3" s="297"/>
      <c r="H3" s="296"/>
      <c r="I3" s="299">
        <f>'D01'!$R$4</f>
        <v>0</v>
      </c>
    </row>
    <row r="4" spans="1:9" ht="4.5" customHeight="1">
      <c r="A4" s="57"/>
      <c r="B4" s="4"/>
      <c r="C4" s="58"/>
      <c r="D4" s="58"/>
      <c r="E4" s="59"/>
      <c r="F4" s="4"/>
      <c r="G4" s="4"/>
      <c r="H4" s="59"/>
      <c r="I4" s="121"/>
    </row>
    <row r="5" spans="1:9" ht="11.25" customHeight="1">
      <c r="A5" s="104" t="s">
        <v>333</v>
      </c>
      <c r="B5" s="29"/>
      <c r="C5" s="582"/>
      <c r="D5" s="582"/>
      <c r="E5" s="582"/>
      <c r="F5" s="29"/>
      <c r="G5" s="29"/>
      <c r="H5" s="582"/>
      <c r="I5" s="218"/>
    </row>
    <row r="6" spans="1:9" ht="15" customHeight="1">
      <c r="A6" s="250" t="s">
        <v>452</v>
      </c>
      <c r="B6" s="4"/>
      <c r="C6" s="4"/>
      <c r="D6" s="4"/>
      <c r="E6" s="4"/>
      <c r="F6" s="234" t="s">
        <v>453</v>
      </c>
      <c r="G6" s="104" t="s">
        <v>454</v>
      </c>
      <c r="H6" s="29"/>
      <c r="I6" s="236" t="s">
        <v>455</v>
      </c>
    </row>
    <row r="7" spans="1:9" ht="15" customHeight="1">
      <c r="A7" s="2" t="s">
        <v>456</v>
      </c>
      <c r="B7" s="13" t="s">
        <v>457</v>
      </c>
      <c r="C7" s="13"/>
      <c r="D7" s="13"/>
      <c r="E7" s="13"/>
      <c r="F7" s="291"/>
      <c r="G7" s="55"/>
      <c r="H7" s="24"/>
      <c r="I7" s="244"/>
    </row>
    <row r="8" spans="1:9" ht="13.5" customHeight="1">
      <c r="A8" s="57"/>
      <c r="B8" s="211" t="s">
        <v>458</v>
      </c>
      <c r="C8" s="4" t="s">
        <v>459</v>
      </c>
      <c r="D8" s="4"/>
      <c r="E8" s="4"/>
      <c r="F8" s="301"/>
      <c r="G8" s="302"/>
      <c r="H8" s="99"/>
      <c r="I8" s="313">
        <f>SUM(F8:H8)</f>
        <v>0</v>
      </c>
    </row>
    <row r="9" spans="1:9" ht="15" customHeight="1">
      <c r="A9" s="57"/>
      <c r="B9" s="211" t="s">
        <v>460</v>
      </c>
      <c r="C9" s="4" t="s">
        <v>461</v>
      </c>
      <c r="D9" s="4"/>
      <c r="E9" s="4"/>
      <c r="F9" s="301"/>
      <c r="G9" s="302"/>
      <c r="H9" s="99"/>
      <c r="I9" s="313">
        <f>SUM(F9:H9)</f>
        <v>0</v>
      </c>
    </row>
    <row r="10" spans="1:9" ht="15" customHeight="1">
      <c r="A10" s="57"/>
      <c r="B10" s="211" t="s">
        <v>462</v>
      </c>
      <c r="C10" s="4" t="s">
        <v>463</v>
      </c>
      <c r="D10" s="4"/>
      <c r="E10" s="4"/>
      <c r="F10" s="301"/>
      <c r="G10" s="302"/>
      <c r="H10" s="99"/>
      <c r="I10" s="313">
        <f>SUM(F10:H10)</f>
        <v>0</v>
      </c>
    </row>
    <row r="11" spans="1:9" ht="15" customHeight="1">
      <c r="A11" s="57"/>
      <c r="B11" s="211" t="s">
        <v>464</v>
      </c>
      <c r="C11" s="4" t="s">
        <v>465</v>
      </c>
      <c r="D11" s="4"/>
      <c r="E11" s="4"/>
      <c r="F11" s="301"/>
      <c r="G11" s="302"/>
      <c r="H11" s="99"/>
      <c r="I11" s="313">
        <f>SUM(F11:H11)</f>
        <v>0</v>
      </c>
    </row>
    <row r="12" spans="1:9" ht="15" customHeight="1">
      <c r="A12" s="57"/>
      <c r="B12" s="211" t="s">
        <v>466</v>
      </c>
      <c r="C12" s="4" t="s">
        <v>467</v>
      </c>
      <c r="D12" s="4"/>
      <c r="E12" s="4"/>
      <c r="F12" s="292" t="s">
        <v>468</v>
      </c>
      <c r="G12" s="302"/>
      <c r="H12" s="99"/>
      <c r="I12" s="313">
        <f>SUM(G12:H12)</f>
        <v>0</v>
      </c>
    </row>
    <row r="13" spans="1:9" ht="15" customHeight="1">
      <c r="A13" s="57"/>
      <c r="B13" s="211" t="s">
        <v>469</v>
      </c>
      <c r="C13" s="4" t="s">
        <v>470</v>
      </c>
      <c r="D13" s="4"/>
      <c r="E13" s="4"/>
      <c r="F13" s="292" t="s">
        <v>468</v>
      </c>
      <c r="G13" s="303"/>
      <c r="H13" s="99"/>
      <c r="I13" s="313">
        <f>SUM(G13:H13)</f>
        <v>0</v>
      </c>
    </row>
    <row r="14" spans="1:9" ht="13.5" customHeight="1">
      <c r="A14" s="2"/>
      <c r="B14" s="62" t="s">
        <v>471</v>
      </c>
      <c r="C14" s="1" t="s">
        <v>472</v>
      </c>
      <c r="F14" s="291"/>
      <c r="G14" s="147"/>
      <c r="H14" s="293"/>
      <c r="I14" s="309"/>
    </row>
    <row r="15" spans="1:9" ht="13.5">
      <c r="A15" s="2"/>
      <c r="C15" s="1" t="s">
        <v>473</v>
      </c>
      <c r="D15" s="304"/>
      <c r="E15" s="24"/>
      <c r="F15" s="306"/>
      <c r="G15" s="307"/>
      <c r="H15" s="308"/>
      <c r="I15" s="309">
        <f>SUM(F15:H15)</f>
        <v>0</v>
      </c>
    </row>
    <row r="16" spans="1:9" ht="3.75" customHeight="1">
      <c r="A16" s="57"/>
      <c r="B16" s="4"/>
      <c r="C16" s="4"/>
      <c r="D16" s="4"/>
      <c r="E16" s="4"/>
      <c r="F16" s="310"/>
      <c r="G16" s="311"/>
      <c r="H16" s="312"/>
      <c r="I16" s="313"/>
    </row>
    <row r="17" spans="1:9" ht="13.5">
      <c r="A17" s="2"/>
      <c r="C17" s="1" t="s">
        <v>474</v>
      </c>
      <c r="D17" s="305"/>
      <c r="E17" s="13"/>
      <c r="F17" s="314"/>
      <c r="G17" s="315"/>
      <c r="H17" s="308"/>
      <c r="I17" s="309">
        <f>SUM(F17:H17)</f>
        <v>0</v>
      </c>
    </row>
    <row r="18" spans="1:9" ht="3" customHeight="1">
      <c r="A18" s="57"/>
      <c r="B18" s="4"/>
      <c r="C18" s="4"/>
      <c r="D18" s="4"/>
      <c r="E18" s="4"/>
      <c r="F18" s="310"/>
      <c r="G18" s="311"/>
      <c r="H18" s="312"/>
      <c r="I18" s="313"/>
    </row>
    <row r="19" spans="1:9" ht="13.5">
      <c r="A19" s="2"/>
      <c r="C19" s="1" t="s">
        <v>475</v>
      </c>
      <c r="D19" s="305"/>
      <c r="E19" s="13"/>
      <c r="F19" s="314"/>
      <c r="G19" s="315"/>
      <c r="H19" s="308"/>
      <c r="I19" s="309">
        <f>SUM(F19:H19)</f>
        <v>0</v>
      </c>
    </row>
    <row r="20" spans="1:9" ht="3.75" customHeight="1">
      <c r="A20" s="57"/>
      <c r="B20" s="4"/>
      <c r="C20" s="4"/>
      <c r="D20" s="4"/>
      <c r="E20" s="4"/>
      <c r="F20" s="310"/>
      <c r="G20" s="311"/>
      <c r="H20" s="312"/>
      <c r="I20" s="313"/>
    </row>
    <row r="21" spans="1:9" ht="13.5">
      <c r="A21" s="2"/>
      <c r="C21" s="1" t="s">
        <v>476</v>
      </c>
      <c r="D21" s="305"/>
      <c r="E21" s="13"/>
      <c r="F21" s="314"/>
      <c r="G21" s="315"/>
      <c r="H21" s="308"/>
      <c r="I21" s="309">
        <f>SUM(F21:H21)</f>
        <v>0</v>
      </c>
    </row>
    <row r="22" spans="1:9" ht="3.75" customHeight="1">
      <c r="A22" s="57"/>
      <c r="B22" s="4"/>
      <c r="C22" s="4"/>
      <c r="D22" s="4"/>
      <c r="E22" s="4"/>
      <c r="F22" s="310"/>
      <c r="G22" s="311"/>
      <c r="H22" s="312"/>
      <c r="I22" s="313"/>
    </row>
    <row r="23" spans="1:9" ht="13.5">
      <c r="A23" s="2"/>
      <c r="C23" s="1" t="s">
        <v>477</v>
      </c>
      <c r="D23" s="140" t="s">
        <v>328</v>
      </c>
      <c r="E23" s="13"/>
      <c r="F23" s="579">
        <f>'D-ADD''T COSTS'!C31</f>
        <v>0</v>
      </c>
      <c r="G23" s="580">
        <f>'D-ADD''T COSTS'!D31</f>
        <v>0</v>
      </c>
      <c r="H23" s="308"/>
      <c r="I23" s="309">
        <f>SUM(F23:H23)</f>
        <v>0</v>
      </c>
    </row>
    <row r="24" spans="1:9" ht="3.75" customHeight="1">
      <c r="A24" s="57"/>
      <c r="B24" s="4"/>
      <c r="C24" s="4"/>
      <c r="D24" s="4"/>
      <c r="E24" s="4"/>
      <c r="F24" s="310"/>
      <c r="G24" s="311"/>
      <c r="H24" s="312"/>
      <c r="I24" s="313"/>
    </row>
    <row r="25" spans="1:10" ht="13.5" customHeight="1">
      <c r="A25" s="57"/>
      <c r="B25" s="211" t="s">
        <v>292</v>
      </c>
      <c r="C25" s="4"/>
      <c r="D25" s="4"/>
      <c r="E25" s="4"/>
      <c r="F25" s="310">
        <f>SUM(F8:F24)</f>
        <v>0</v>
      </c>
      <c r="G25" s="311">
        <f>SUM(G8:G24)</f>
        <v>0</v>
      </c>
      <c r="H25" s="355"/>
      <c r="I25" s="521">
        <f>SUM(F25:G25)</f>
        <v>0</v>
      </c>
      <c r="J25" s="393"/>
    </row>
    <row r="26" spans="1:10" ht="13.5">
      <c r="A26" s="139"/>
      <c r="B26" s="512" t="s">
        <v>478</v>
      </c>
      <c r="C26" s="140" t="s">
        <v>293</v>
      </c>
      <c r="D26" s="140"/>
      <c r="E26" s="140"/>
      <c r="F26" s="513"/>
      <c r="G26" s="514"/>
      <c r="H26" s="515"/>
      <c r="I26" s="522"/>
      <c r="J26" s="393"/>
    </row>
    <row r="27" spans="1:10" ht="13.5">
      <c r="A27" s="2"/>
      <c r="B27" s="179"/>
      <c r="C27" s="13" t="s">
        <v>294</v>
      </c>
      <c r="D27" s="13"/>
      <c r="E27" s="13"/>
      <c r="F27" s="306"/>
      <c r="G27" s="307"/>
      <c r="H27" s="345"/>
      <c r="I27" s="309">
        <f>SUM(F27:G27)</f>
        <v>0</v>
      </c>
      <c r="J27" s="393"/>
    </row>
    <row r="28" spans="1:10" ht="10.5" customHeight="1">
      <c r="A28" s="2"/>
      <c r="B28" s="179"/>
      <c r="C28" s="1" t="s">
        <v>295</v>
      </c>
      <c r="D28" s="13"/>
      <c r="E28" s="13"/>
      <c r="F28" s="316"/>
      <c r="G28" s="316"/>
      <c r="H28" s="345"/>
      <c r="I28" s="309"/>
      <c r="J28" s="393"/>
    </row>
    <row r="29" spans="1:10" ht="8.25" customHeight="1">
      <c r="A29" s="57"/>
      <c r="B29" s="211"/>
      <c r="C29" s="516" t="s">
        <v>296</v>
      </c>
      <c r="D29" s="4"/>
      <c r="E29" s="517"/>
      <c r="F29" s="82"/>
      <c r="G29" s="354"/>
      <c r="H29" s="355"/>
      <c r="I29" s="313"/>
      <c r="J29" s="393"/>
    </row>
    <row r="30" spans="1:10" ht="13.5">
      <c r="A30" s="518"/>
      <c r="B30" s="519"/>
      <c r="C30" s="269" t="s">
        <v>297</v>
      </c>
      <c r="D30" s="269"/>
      <c r="E30" s="269"/>
      <c r="F30" s="301"/>
      <c r="G30" s="302"/>
      <c r="H30" s="355"/>
      <c r="I30" s="313">
        <f>SUM(F30:G30)</f>
        <v>0</v>
      </c>
      <c r="J30" s="520"/>
    </row>
    <row r="31" spans="1:10" ht="13.5" customHeight="1">
      <c r="A31" s="57"/>
      <c r="B31" s="211"/>
      <c r="C31" s="4" t="s">
        <v>298</v>
      </c>
      <c r="D31" s="4"/>
      <c r="E31" s="4"/>
      <c r="F31" s="310">
        <f>F27+F30</f>
        <v>0</v>
      </c>
      <c r="G31" s="311">
        <f>G27+G30</f>
        <v>0</v>
      </c>
      <c r="H31" s="355"/>
      <c r="I31" s="313">
        <f>SUM(F31:G31)</f>
        <v>0</v>
      </c>
      <c r="J31" s="393"/>
    </row>
    <row r="32" spans="1:9" ht="15" customHeight="1">
      <c r="A32" s="57"/>
      <c r="B32" s="211" t="s">
        <v>524</v>
      </c>
      <c r="C32" s="4" t="s">
        <v>299</v>
      </c>
      <c r="D32" s="4"/>
      <c r="E32" s="4"/>
      <c r="F32" s="310">
        <f>F25+F31</f>
        <v>0</v>
      </c>
      <c r="G32" s="311">
        <f>G25+G31</f>
        <v>0</v>
      </c>
      <c r="H32" s="312"/>
      <c r="I32" s="313">
        <f>SUM(F32:G32)</f>
        <v>0</v>
      </c>
    </row>
    <row r="33" spans="1:9" ht="18" customHeight="1">
      <c r="A33" s="2" t="s">
        <v>479</v>
      </c>
      <c r="B33" s="1" t="s">
        <v>480</v>
      </c>
      <c r="F33" s="291"/>
      <c r="G33" s="147"/>
      <c r="H33" s="293"/>
      <c r="I33" s="148"/>
    </row>
    <row r="34" spans="1:9" ht="15" customHeight="1">
      <c r="A34" s="57"/>
      <c r="B34" s="211" t="s">
        <v>458</v>
      </c>
      <c r="C34" s="4" t="s">
        <v>481</v>
      </c>
      <c r="D34" s="4"/>
      <c r="E34" s="4"/>
      <c r="F34" s="301"/>
      <c r="G34" s="302"/>
      <c r="H34" s="312"/>
      <c r="I34" s="313">
        <f>SUM(F34:G34)</f>
        <v>0</v>
      </c>
    </row>
    <row r="35" spans="1:9" ht="15" customHeight="1">
      <c r="A35" s="2"/>
      <c r="B35" s="62" t="s">
        <v>460</v>
      </c>
      <c r="C35" s="1" t="s">
        <v>482</v>
      </c>
      <c r="F35" s="291" t="s">
        <v>468</v>
      </c>
      <c r="G35" s="147"/>
      <c r="H35" s="293"/>
      <c r="I35" s="148"/>
    </row>
    <row r="36" spans="1:9" ht="12.75" customHeight="1">
      <c r="A36" s="57"/>
      <c r="B36" s="4"/>
      <c r="C36" s="4" t="s">
        <v>483</v>
      </c>
      <c r="D36" s="4"/>
      <c r="E36" s="4"/>
      <c r="F36" s="292" t="s">
        <v>468</v>
      </c>
      <c r="G36" s="302"/>
      <c r="H36" s="312"/>
      <c r="I36" s="313">
        <f>SUM(F36:G36)</f>
        <v>0</v>
      </c>
    </row>
    <row r="37" spans="1:9" ht="15" customHeight="1">
      <c r="A37" s="57"/>
      <c r="B37" s="211" t="s">
        <v>462</v>
      </c>
      <c r="C37" s="4" t="s">
        <v>484</v>
      </c>
      <c r="D37" s="4"/>
      <c r="E37" s="4"/>
      <c r="F37" s="310">
        <f>SUM(F34:F36)</f>
        <v>0</v>
      </c>
      <c r="G37" s="311">
        <f>SUM(G34:G36)</f>
        <v>0</v>
      </c>
      <c r="H37" s="312"/>
      <c r="I37" s="313">
        <f>SUM(F37:G37)</f>
        <v>0</v>
      </c>
    </row>
    <row r="38" spans="1:9" ht="19.5" customHeight="1">
      <c r="A38" s="2" t="s">
        <v>485</v>
      </c>
      <c r="B38" s="1" t="s">
        <v>486</v>
      </c>
      <c r="F38" s="316"/>
      <c r="G38" s="317"/>
      <c r="H38" s="308"/>
      <c r="I38" s="309"/>
    </row>
    <row r="39" spans="1:9" ht="15" customHeight="1">
      <c r="A39" s="57"/>
      <c r="B39" s="211" t="s">
        <v>458</v>
      </c>
      <c r="C39" s="4" t="s">
        <v>487</v>
      </c>
      <c r="D39" s="4"/>
      <c r="E39" s="4"/>
      <c r="F39" s="318"/>
      <c r="G39" s="319"/>
      <c r="H39" s="320"/>
      <c r="I39" s="313">
        <f>SUM(F39:G39)</f>
        <v>0</v>
      </c>
    </row>
    <row r="40" spans="1:9" ht="15" customHeight="1">
      <c r="A40" s="57"/>
      <c r="B40" s="211" t="s">
        <v>460</v>
      </c>
      <c r="C40" s="4" t="s">
        <v>488</v>
      </c>
      <c r="D40" s="4"/>
      <c r="E40" s="4"/>
      <c r="F40" s="321"/>
      <c r="G40" s="303"/>
      <c r="H40" s="312"/>
      <c r="I40" s="313">
        <f>SUM(F40:G40)</f>
        <v>0</v>
      </c>
    </row>
    <row r="41" spans="1:9" ht="15" customHeight="1">
      <c r="A41" s="57"/>
      <c r="B41" s="211" t="s">
        <v>462</v>
      </c>
      <c r="C41" s="4" t="s">
        <v>489</v>
      </c>
      <c r="D41" s="4"/>
      <c r="E41" s="4"/>
      <c r="F41" s="310">
        <f>SUM(F38:F40)</f>
        <v>0</v>
      </c>
      <c r="G41" s="311">
        <f>SUM(G38:G40)</f>
        <v>0</v>
      </c>
      <c r="H41" s="312"/>
      <c r="I41" s="313">
        <f>SUM(F41:G41)</f>
        <v>0</v>
      </c>
    </row>
    <row r="42" spans="1:9" ht="15.75" customHeight="1">
      <c r="A42" s="2" t="s">
        <v>490</v>
      </c>
      <c r="B42" s="1" t="s">
        <v>491</v>
      </c>
      <c r="F42" s="316"/>
      <c r="G42" s="317"/>
      <c r="H42" s="308"/>
      <c r="I42" s="309"/>
    </row>
    <row r="43" spans="1:9" ht="13.5">
      <c r="A43" s="2"/>
      <c r="B43" s="1" t="s">
        <v>492</v>
      </c>
      <c r="F43" s="316">
        <f>SUM(F37,F32,F41)</f>
        <v>0</v>
      </c>
      <c r="G43" s="317">
        <f>SUM(G37,G32,G41)</f>
        <v>0</v>
      </c>
      <c r="H43" s="308"/>
      <c r="I43" s="309">
        <f>SUM(F43:H43)</f>
        <v>0</v>
      </c>
    </row>
    <row r="44" spans="1:9" ht="13.5">
      <c r="A44" s="57"/>
      <c r="B44" s="4" t="s">
        <v>300</v>
      </c>
      <c r="C44" s="4"/>
      <c r="D44" s="4"/>
      <c r="E44" s="4"/>
      <c r="F44" s="310"/>
      <c r="G44" s="311"/>
      <c r="H44" s="312"/>
      <c r="I44" s="313"/>
    </row>
    <row r="45" spans="1:9" ht="12" customHeight="1">
      <c r="A45" s="2" t="s">
        <v>493</v>
      </c>
      <c r="B45" s="1" t="s">
        <v>494</v>
      </c>
      <c r="F45" s="316"/>
      <c r="G45" s="317"/>
      <c r="H45" s="308"/>
      <c r="I45" s="309"/>
    </row>
    <row r="46" spans="1:9" ht="12" customHeight="1">
      <c r="A46" s="57"/>
      <c r="B46" s="211" t="s">
        <v>458</v>
      </c>
      <c r="C46" s="4" t="s">
        <v>495</v>
      </c>
      <c r="D46" s="4"/>
      <c r="E46" s="4"/>
      <c r="F46" s="321"/>
      <c r="G46" s="303"/>
      <c r="H46" s="312"/>
      <c r="I46" s="313">
        <f>SUM(F46:G46)</f>
        <v>0</v>
      </c>
    </row>
    <row r="47" spans="1:9" ht="12" customHeight="1">
      <c r="A47" s="2"/>
      <c r="B47" s="62" t="s">
        <v>460</v>
      </c>
      <c r="C47" s="1" t="s">
        <v>310</v>
      </c>
      <c r="F47" s="316"/>
      <c r="G47" s="317"/>
      <c r="H47" s="308"/>
      <c r="I47" s="309"/>
    </row>
    <row r="48" spans="1:9" ht="11.25" customHeight="1">
      <c r="A48" s="57"/>
      <c r="B48" s="4"/>
      <c r="C48" s="4"/>
      <c r="D48" s="4" t="s">
        <v>496</v>
      </c>
      <c r="E48" s="4"/>
      <c r="F48" s="321"/>
      <c r="G48" s="303"/>
      <c r="H48" s="312"/>
      <c r="I48" s="313">
        <f>SUM(F48:G48)</f>
        <v>0</v>
      </c>
    </row>
    <row r="49" spans="1:9" ht="11.25" customHeight="1">
      <c r="A49" s="2"/>
      <c r="B49" s="62" t="s">
        <v>462</v>
      </c>
      <c r="C49" s="1" t="s">
        <v>311</v>
      </c>
      <c r="F49" s="316"/>
      <c r="G49" s="317"/>
      <c r="H49" s="308"/>
      <c r="I49" s="309"/>
    </row>
    <row r="50" spans="1:9" ht="11.25" customHeight="1">
      <c r="A50" s="57"/>
      <c r="B50" s="4"/>
      <c r="C50" s="4"/>
      <c r="D50" s="4" t="s">
        <v>350</v>
      </c>
      <c r="E50" s="4"/>
      <c r="F50" s="321"/>
      <c r="G50" s="303"/>
      <c r="H50" s="312"/>
      <c r="I50" s="313">
        <f>SUM(F50:G50)</f>
        <v>0</v>
      </c>
    </row>
    <row r="51" spans="1:9" ht="11.25" customHeight="1">
      <c r="A51" s="2"/>
      <c r="B51" s="62" t="s">
        <v>464</v>
      </c>
      <c r="C51" s="1" t="s">
        <v>497</v>
      </c>
      <c r="F51" s="316"/>
      <c r="G51" s="317"/>
      <c r="H51" s="308"/>
      <c r="I51" s="309"/>
    </row>
    <row r="52" spans="1:9" ht="11.25" customHeight="1">
      <c r="A52" s="57"/>
      <c r="B52" s="4"/>
      <c r="C52" s="4"/>
      <c r="D52" s="4" t="s">
        <v>495</v>
      </c>
      <c r="E52" s="4"/>
      <c r="F52" s="321"/>
      <c r="G52" s="303"/>
      <c r="H52" s="312"/>
      <c r="I52" s="313">
        <f>SUM(F52:G52)</f>
        <v>0</v>
      </c>
    </row>
    <row r="53" spans="1:9" ht="15" customHeight="1">
      <c r="A53" s="2"/>
      <c r="B53" s="62" t="s">
        <v>466</v>
      </c>
      <c r="C53" s="1" t="s">
        <v>498</v>
      </c>
      <c r="F53" s="316"/>
      <c r="G53" s="147" t="s">
        <v>468</v>
      </c>
      <c r="H53" s="293"/>
      <c r="I53" s="309"/>
    </row>
    <row r="54" spans="1:9" ht="11.25" customHeight="1">
      <c r="A54" s="2"/>
      <c r="B54" s="62"/>
      <c r="C54" s="1" t="s">
        <v>473</v>
      </c>
      <c r="D54" s="1" t="s">
        <v>499</v>
      </c>
      <c r="F54" s="306"/>
      <c r="G54" s="147" t="s">
        <v>468</v>
      </c>
      <c r="H54" s="293"/>
      <c r="I54" s="309">
        <f>SUM(F54:G54)</f>
        <v>0</v>
      </c>
    </row>
    <row r="55" spans="1:9" ht="12" customHeight="1">
      <c r="A55" s="57"/>
      <c r="B55" s="4"/>
      <c r="C55" s="4"/>
      <c r="D55" s="4" t="s">
        <v>500</v>
      </c>
      <c r="E55" s="4"/>
      <c r="F55" s="322"/>
      <c r="G55" s="267" t="s">
        <v>468</v>
      </c>
      <c r="H55" s="99"/>
      <c r="I55" s="313">
        <f>SUM(F55:H55)</f>
        <v>0</v>
      </c>
    </row>
    <row r="56" spans="1:9" ht="15.75" customHeight="1">
      <c r="A56" s="57"/>
      <c r="B56" s="4"/>
      <c r="C56" s="4" t="s">
        <v>474</v>
      </c>
      <c r="D56" s="4" t="s">
        <v>501</v>
      </c>
      <c r="E56" s="4"/>
      <c r="F56" s="321"/>
      <c r="G56" s="267" t="s">
        <v>468</v>
      </c>
      <c r="H56" s="99"/>
      <c r="I56" s="313">
        <f>SUM(F56:G56)</f>
        <v>0</v>
      </c>
    </row>
    <row r="57" spans="1:9" ht="15" customHeight="1">
      <c r="A57" s="57"/>
      <c r="B57" s="4"/>
      <c r="C57" s="4" t="s">
        <v>475</v>
      </c>
      <c r="D57" s="4" t="s">
        <v>502</v>
      </c>
      <c r="E57" s="4"/>
      <c r="F57" s="321"/>
      <c r="G57" s="267" t="s">
        <v>468</v>
      </c>
      <c r="H57" s="99"/>
      <c r="I57" s="313">
        <f>SUM(F57:G57)</f>
        <v>0</v>
      </c>
    </row>
    <row r="58" spans="1:9" ht="15" customHeight="1">
      <c r="A58" s="57"/>
      <c r="B58" s="4"/>
      <c r="C58" s="4" t="s">
        <v>476</v>
      </c>
      <c r="D58" s="4" t="s">
        <v>503</v>
      </c>
      <c r="E58" s="4"/>
      <c r="F58" s="310">
        <f>SUM(F53:F57)</f>
        <v>0</v>
      </c>
      <c r="G58" s="267" t="s">
        <v>468</v>
      </c>
      <c r="H58" s="99"/>
      <c r="I58" s="313">
        <f>SUM(F58:G58)</f>
        <v>0</v>
      </c>
    </row>
    <row r="59" spans="1:9" ht="15" customHeight="1">
      <c r="A59" s="57"/>
      <c r="B59" s="211" t="s">
        <v>469</v>
      </c>
      <c r="C59" s="4" t="s">
        <v>504</v>
      </c>
      <c r="D59" s="4"/>
      <c r="E59" s="4"/>
      <c r="F59" s="310">
        <f>SUM(F58,F52,F50,F48,F46)</f>
        <v>0</v>
      </c>
      <c r="G59" s="311">
        <f>SUM(G46:G52)</f>
        <v>0</v>
      </c>
      <c r="H59" s="312"/>
      <c r="I59" s="313">
        <f>SUM(F59:G59)</f>
        <v>0</v>
      </c>
    </row>
    <row r="60" spans="1:9" ht="13.5">
      <c r="A60" s="2" t="s">
        <v>505</v>
      </c>
      <c r="B60" s="1" t="s">
        <v>491</v>
      </c>
      <c r="F60" s="316"/>
      <c r="G60" s="317"/>
      <c r="H60" s="308"/>
      <c r="I60" s="309"/>
    </row>
    <row r="61" spans="1:9" ht="13.5">
      <c r="A61" s="2"/>
      <c r="B61" s="1" t="s">
        <v>506</v>
      </c>
      <c r="F61" s="316">
        <f>SUM(F43,F59)</f>
        <v>0</v>
      </c>
      <c r="G61" s="317">
        <f>SUM(G43,G59)</f>
        <v>0</v>
      </c>
      <c r="H61" s="308"/>
      <c r="I61" s="309">
        <f>SUM(F61:G61)</f>
        <v>0</v>
      </c>
    </row>
    <row r="62" spans="1:9" ht="13.5">
      <c r="A62" s="57"/>
      <c r="B62" s="4" t="s">
        <v>351</v>
      </c>
      <c r="C62" s="4"/>
      <c r="D62" s="4"/>
      <c r="E62" s="4"/>
      <c r="F62" s="310"/>
      <c r="G62" s="311"/>
      <c r="H62" s="312"/>
      <c r="I62" s="313"/>
    </row>
    <row r="63" spans="1:9" ht="18" customHeight="1">
      <c r="A63" s="294" t="s">
        <v>507</v>
      </c>
      <c r="B63" s="29"/>
      <c r="C63" s="29"/>
      <c r="D63" s="29"/>
      <c r="E63" s="29"/>
      <c r="F63" s="84"/>
      <c r="G63" s="84"/>
      <c r="H63" s="29"/>
      <c r="I63" s="295"/>
    </row>
    <row r="64" spans="6:9" ht="7.5" customHeight="1">
      <c r="F64" s="13"/>
      <c r="G64" s="13"/>
      <c r="I64" s="13"/>
    </row>
    <row r="65" spans="1:9" ht="25.5" customHeight="1">
      <c r="A65" s="1" t="str">
        <f>+Rev_Date</f>
        <v>REVISED JULY 1, 2010</v>
      </c>
      <c r="E65" s="24" t="str">
        <f>+Exp_Date</f>
        <v>FORM EXPIRES 6-30-12</v>
      </c>
      <c r="F65" s="24"/>
      <c r="G65" s="31"/>
      <c r="H65" s="6"/>
      <c r="I65" s="40" t="s">
        <v>508</v>
      </c>
    </row>
    <row r="66" spans="6:9" ht="13.5">
      <c r="F66" s="13"/>
      <c r="G66" s="13"/>
      <c r="I66" s="13"/>
    </row>
    <row r="67" spans="6:9" ht="13.5">
      <c r="F67" s="13"/>
      <c r="G67" s="13"/>
      <c r="I67" s="13"/>
    </row>
    <row r="68" spans="6:9" ht="13.5">
      <c r="F68" s="13"/>
      <c r="G68" s="13"/>
      <c r="I68" s="13"/>
    </row>
    <row r="69" spans="6:9" ht="13.5">
      <c r="F69" s="13"/>
      <c r="G69" s="13"/>
      <c r="I69" s="13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zoomScale="109" zoomScaleNormal="109" zoomScaleSheetLayoutView="100" workbookViewId="0" topLeftCell="A1">
      <selection activeCell="G8" sqref="G8"/>
    </sheetView>
  </sheetViews>
  <sheetFormatPr defaultColWidth="9.140625" defaultRowHeight="12.75"/>
  <cols>
    <col min="1" max="2" width="2.7109375" style="16" customWidth="1"/>
    <col min="3" max="3" width="5.8515625" style="16" customWidth="1"/>
    <col min="4" max="4" width="24.57421875" style="16" customWidth="1"/>
    <col min="5" max="5" width="22.7109375" style="16" customWidth="1"/>
    <col min="6" max="6" width="2.7109375" style="16" customWidth="1"/>
    <col min="7" max="7" width="14.7109375" style="16" customWidth="1"/>
    <col min="8" max="8" width="6.7109375" style="16" customWidth="1"/>
    <col min="9" max="9" width="10.7109375" style="16" customWidth="1"/>
    <col min="10" max="10" width="4.7109375" style="16" customWidth="1"/>
    <col min="11" max="16384" width="9.140625" style="16" customWidth="1"/>
  </cols>
  <sheetData>
    <row r="1" spans="1:10" ht="13.5">
      <c r="A1" s="45" t="s">
        <v>11</v>
      </c>
      <c r="B1" s="47"/>
      <c r="C1" s="46"/>
      <c r="D1" s="46"/>
      <c r="E1" s="46"/>
      <c r="F1" s="46"/>
      <c r="G1" s="46"/>
      <c r="H1" s="46"/>
      <c r="I1" s="46"/>
      <c r="J1" s="48"/>
    </row>
    <row r="2" spans="1:10" ht="9" customHeight="1">
      <c r="A2" s="49" t="s">
        <v>182</v>
      </c>
      <c r="B2" s="1"/>
      <c r="C2" s="1"/>
      <c r="D2" s="1"/>
      <c r="E2" s="49" t="s">
        <v>450</v>
      </c>
      <c r="F2" s="1"/>
      <c r="G2" s="1"/>
      <c r="H2" s="49" t="s">
        <v>451</v>
      </c>
      <c r="I2" s="1"/>
      <c r="J2" s="61"/>
    </row>
    <row r="3" spans="1:10" s="330" customFormat="1" ht="12.75">
      <c r="A3" s="323">
        <f>'D01'!$F$3</f>
        <v>0</v>
      </c>
      <c r="B3" s="300"/>
      <c r="C3" s="300"/>
      <c r="D3" s="300"/>
      <c r="E3" s="323">
        <f>'D01'!$F$4</f>
        <v>0</v>
      </c>
      <c r="F3" s="300"/>
      <c r="G3" s="300"/>
      <c r="H3" s="323"/>
      <c r="I3" s="324">
        <f>'D01'!$R$4</f>
        <v>0</v>
      </c>
      <c r="J3" s="467"/>
    </row>
    <row r="4" spans="1:10" ht="3" customHeight="1">
      <c r="A4" s="57"/>
      <c r="B4" s="4"/>
      <c r="C4" s="4"/>
      <c r="D4" s="4"/>
      <c r="E4" s="57"/>
      <c r="F4" s="4"/>
      <c r="G4" s="4"/>
      <c r="H4" s="57"/>
      <c r="I4" s="4"/>
      <c r="J4" s="68"/>
    </row>
    <row r="5" spans="1:10" ht="13.5">
      <c r="A5" s="2"/>
      <c r="B5" s="1"/>
      <c r="C5" s="1"/>
      <c r="D5" s="1"/>
      <c r="E5" s="1"/>
      <c r="F5" s="1"/>
      <c r="G5" s="1"/>
      <c r="H5" s="1"/>
      <c r="I5" s="1"/>
      <c r="J5" s="61"/>
    </row>
    <row r="6" spans="1:10" ht="13.5">
      <c r="A6" s="406" t="s">
        <v>456</v>
      </c>
      <c r="B6" s="1" t="s">
        <v>415</v>
      </c>
      <c r="C6" s="1"/>
      <c r="D6" s="1"/>
      <c r="E6" s="1"/>
      <c r="F6" s="1"/>
      <c r="G6" s="1"/>
      <c r="H6" s="1"/>
      <c r="I6" s="1"/>
      <c r="J6" s="61"/>
    </row>
    <row r="7" spans="1:10" ht="15.75" customHeight="1">
      <c r="A7" s="2"/>
      <c r="B7" s="62" t="s">
        <v>458</v>
      </c>
      <c r="C7" s="1" t="str">
        <f>CONCATENATE("Payable ",FY," Market Value Aid Ratio")</f>
        <v>Payable 2010-2011 Market Value Aid Ratio</v>
      </c>
      <c r="D7" s="1"/>
      <c r="E7" s="1"/>
      <c r="F7" s="1"/>
      <c r="G7" s="1"/>
      <c r="H7" s="1"/>
      <c r="I7" s="1"/>
      <c r="J7" s="61"/>
    </row>
    <row r="8" spans="1:10" ht="13.5">
      <c r="A8" s="2"/>
      <c r="B8" s="62"/>
      <c r="C8" s="1" t="s">
        <v>12</v>
      </c>
      <c r="D8" s="1"/>
      <c r="E8" s="1"/>
      <c r="F8" s="1"/>
      <c r="G8" s="480"/>
      <c r="H8" s="1"/>
      <c r="I8" s="1"/>
      <c r="J8" s="61"/>
    </row>
    <row r="9" spans="1:10" ht="9" customHeight="1">
      <c r="A9" s="2"/>
      <c r="B9" s="1"/>
      <c r="C9" s="1"/>
      <c r="D9" s="1"/>
      <c r="E9" s="1"/>
      <c r="F9" s="1"/>
      <c r="G9" s="44" t="s">
        <v>652</v>
      </c>
      <c r="H9" s="1"/>
      <c r="I9" s="1"/>
      <c r="J9" s="61"/>
    </row>
    <row r="10" spans="1:10" ht="18.75" customHeight="1">
      <c r="A10" s="2"/>
      <c r="B10" s="62" t="s">
        <v>460</v>
      </c>
      <c r="C10" s="1" t="s">
        <v>13</v>
      </c>
      <c r="D10" s="1"/>
      <c r="E10" s="1"/>
      <c r="F10" s="1"/>
      <c r="G10" s="481">
        <f>IF(G8=0,0,2-G8)</f>
        <v>0</v>
      </c>
      <c r="H10" s="1"/>
      <c r="I10" s="1"/>
      <c r="J10" s="61"/>
    </row>
    <row r="11" spans="1:10" ht="10.5" customHeight="1">
      <c r="A11" s="2"/>
      <c r="B11" s="62"/>
      <c r="C11" s="1"/>
      <c r="D11" s="1"/>
      <c r="E11" s="1"/>
      <c r="F11" s="1"/>
      <c r="G11" s="44" t="s">
        <v>652</v>
      </c>
      <c r="H11" s="1"/>
      <c r="I11" s="1"/>
      <c r="J11" s="61"/>
    </row>
    <row r="12" spans="1:10" ht="18" customHeight="1">
      <c r="A12" s="2"/>
      <c r="B12" s="62" t="s">
        <v>462</v>
      </c>
      <c r="C12" s="1" t="str">
        <f>CONCATENATE(FY," Statewide Average Equalized Mills")</f>
        <v>2010-2011 Statewide Average Equalized Mills</v>
      </c>
      <c r="D12" s="1"/>
      <c r="E12" s="1"/>
      <c r="F12" s="1"/>
      <c r="G12" s="111">
        <v>18.4</v>
      </c>
      <c r="H12" s="112" t="s">
        <v>14</v>
      </c>
      <c r="I12" s="1"/>
      <c r="J12" s="61"/>
    </row>
    <row r="13" spans="1:10" ht="15.75" customHeight="1">
      <c r="A13" s="2"/>
      <c r="B13" s="62" t="s">
        <v>464</v>
      </c>
      <c r="C13" s="1" t="s">
        <v>15</v>
      </c>
      <c r="D13" s="1"/>
      <c r="E13" s="1"/>
      <c r="F13" s="1"/>
      <c r="G13" s="11"/>
      <c r="H13" s="11"/>
      <c r="I13" s="482">
        <f>G10*G12</f>
        <v>0</v>
      </c>
      <c r="J13" s="61" t="s">
        <v>14</v>
      </c>
    </row>
    <row r="14" spans="1:10" ht="10.5" customHeight="1">
      <c r="A14" s="2"/>
      <c r="B14" s="62"/>
      <c r="C14" s="1"/>
      <c r="D14" s="1"/>
      <c r="E14" s="1"/>
      <c r="F14" s="1"/>
      <c r="G14" s="1"/>
      <c r="H14" s="1"/>
      <c r="I14" s="44" t="s">
        <v>938</v>
      </c>
      <c r="J14" s="61"/>
    </row>
    <row r="15" spans="1:10" ht="18" customHeight="1">
      <c r="A15" s="406" t="s">
        <v>479</v>
      </c>
      <c r="B15" s="1" t="s">
        <v>16</v>
      </c>
      <c r="C15" s="1"/>
      <c r="D15" s="1"/>
      <c r="E15" s="1"/>
      <c r="F15" s="1"/>
      <c r="G15" s="1"/>
      <c r="H15" s="1"/>
      <c r="I15" s="1"/>
      <c r="J15" s="61"/>
    </row>
    <row r="16" spans="1:10" ht="18" customHeight="1">
      <c r="A16" s="2"/>
      <c r="B16" s="62" t="s">
        <v>458</v>
      </c>
      <c r="C16" s="1" t="str">
        <f>CONCATENATE("FY ",FY_Plus_2," Annual Debt Service/Lease Rental -")</f>
        <v>FY 2012-2013 Annual Debt Service/Lease Rental -</v>
      </c>
      <c r="D16" s="1"/>
      <c r="E16" s="1"/>
      <c r="F16" s="1"/>
      <c r="G16" s="1"/>
      <c r="H16" s="1"/>
      <c r="I16" s="1"/>
      <c r="J16" s="61"/>
    </row>
    <row r="17" spans="1:10" ht="13.5">
      <c r="A17" s="2"/>
      <c r="B17" s="1"/>
      <c r="C17" s="1" t="s">
        <v>17</v>
      </c>
      <c r="D17" s="1"/>
      <c r="E17" s="1"/>
      <c r="F17" s="1"/>
      <c r="G17" s="1"/>
      <c r="H17" s="1"/>
      <c r="I17" s="1"/>
      <c r="J17" s="61"/>
    </row>
    <row r="18" spans="1:10" ht="13.5">
      <c r="A18" s="2"/>
      <c r="B18" s="1"/>
      <c r="C18" s="1" t="str">
        <f>CONCATENATE("Payments Starting in FY ",FY_Minus_1," or later (D16,")</f>
        <v>Payments Starting in FY 2009-2010 or later (D16,</v>
      </c>
      <c r="D18" s="1"/>
      <c r="E18" s="1"/>
      <c r="F18" s="1"/>
      <c r="G18" s="1"/>
      <c r="H18" s="1"/>
      <c r="I18" s="1"/>
      <c r="J18" s="61"/>
    </row>
    <row r="19" spans="1:10" ht="13.5">
      <c r="A19" s="2"/>
      <c r="B19" s="1"/>
      <c r="C19" s="1" t="s">
        <v>18</v>
      </c>
      <c r="D19" s="1"/>
      <c r="E19" s="1"/>
      <c r="F19" s="39" t="s">
        <v>587</v>
      </c>
      <c r="G19" s="399"/>
      <c r="H19" s="13"/>
      <c r="I19" s="1"/>
      <c r="J19" s="61"/>
    </row>
    <row r="20" spans="1:10" ht="17.25" customHeight="1">
      <c r="A20" s="2"/>
      <c r="B20" s="62" t="s">
        <v>460</v>
      </c>
      <c r="C20" s="1" t="str">
        <f>CONCATENATE("FY ",FY_Minus_2," Total Taxes Collected")</f>
        <v>FY 2008-2009 Total Taxes Collected</v>
      </c>
      <c r="D20" s="1"/>
      <c r="E20" s="1"/>
      <c r="F20" s="1"/>
      <c r="G20" s="1"/>
      <c r="H20" s="1"/>
      <c r="I20" s="1"/>
      <c r="J20" s="61"/>
    </row>
    <row r="21" spans="1:10" ht="13.5">
      <c r="A21" s="2"/>
      <c r="B21" s="1"/>
      <c r="C21" s="1" t="s">
        <v>195</v>
      </c>
      <c r="D21" s="1"/>
      <c r="E21" s="1"/>
      <c r="F21" s="39" t="s">
        <v>587</v>
      </c>
      <c r="G21" s="399"/>
      <c r="H21" s="13"/>
      <c r="I21" s="1"/>
      <c r="J21" s="61"/>
    </row>
    <row r="22" spans="1:10" ht="16.5" customHeight="1">
      <c r="A22" s="2"/>
      <c r="B22" s="62" t="s">
        <v>462</v>
      </c>
      <c r="C22" s="1" t="s">
        <v>16</v>
      </c>
      <c r="D22" s="1"/>
      <c r="E22" s="1"/>
      <c r="F22" s="1"/>
      <c r="G22" s="1"/>
      <c r="H22" s="1"/>
      <c r="I22" s="1"/>
      <c r="J22" s="61"/>
    </row>
    <row r="23" spans="1:10" ht="13.5">
      <c r="A23" s="2"/>
      <c r="B23" s="1"/>
      <c r="C23" s="1" t="s">
        <v>19</v>
      </c>
      <c r="D23" s="1"/>
      <c r="E23" s="1"/>
      <c r="F23" s="39" t="s">
        <v>587</v>
      </c>
      <c r="G23" s="390">
        <f>SUM(G19:G21)</f>
        <v>0</v>
      </c>
      <c r="H23" s="13"/>
      <c r="I23" s="1"/>
      <c r="J23" s="61"/>
    </row>
    <row r="24" spans="1:10" ht="17.25" customHeight="1">
      <c r="A24" s="2"/>
      <c r="B24" s="62" t="s">
        <v>464</v>
      </c>
      <c r="C24" s="1" t="str">
        <f>CONCATENATE(YR_Minus_2," S.T.E.B. Market Value")</f>
        <v>2008 S.T.E.B. Market Value</v>
      </c>
      <c r="D24" s="1"/>
      <c r="E24" s="1"/>
      <c r="F24" s="1"/>
      <c r="G24" s="1"/>
      <c r="H24" s="1"/>
      <c r="I24" s="1"/>
      <c r="J24" s="61"/>
    </row>
    <row r="25" spans="1:10" ht="13.5">
      <c r="A25" s="2"/>
      <c r="B25" s="1"/>
      <c r="C25" s="1" t="s">
        <v>195</v>
      </c>
      <c r="D25" s="1"/>
      <c r="E25" s="1"/>
      <c r="F25" s="39" t="s">
        <v>587</v>
      </c>
      <c r="G25" s="399"/>
      <c r="H25" s="13"/>
      <c r="I25" s="1"/>
      <c r="J25" s="61"/>
    </row>
    <row r="26" spans="1:10" ht="17.25" customHeight="1">
      <c r="A26" s="2"/>
      <c r="B26" s="62" t="s">
        <v>466</v>
      </c>
      <c r="C26" s="1" t="s">
        <v>20</v>
      </c>
      <c r="D26" s="1"/>
      <c r="E26" s="1"/>
      <c r="F26" s="1"/>
      <c r="G26" s="1"/>
      <c r="H26" s="1"/>
      <c r="I26" s="1"/>
      <c r="J26" s="61"/>
    </row>
    <row r="27" spans="1:10" ht="12.75" customHeight="1">
      <c r="A27" s="2"/>
      <c r="B27" s="62"/>
      <c r="C27" s="1" t="s">
        <v>21</v>
      </c>
      <c r="D27" s="1"/>
      <c r="E27" s="1"/>
      <c r="F27" s="1"/>
      <c r="G27" s="1"/>
      <c r="H27" s="1"/>
      <c r="I27" s="482">
        <f>IF((ISERROR(G23/G25*1000)),0,G23/G25*1000)</f>
        <v>0</v>
      </c>
      <c r="J27" s="61" t="s">
        <v>14</v>
      </c>
    </row>
    <row r="28" spans="1:10" ht="10.5" customHeight="1">
      <c r="A28" s="2"/>
      <c r="B28" s="1"/>
      <c r="C28" s="1"/>
      <c r="D28" s="1"/>
      <c r="E28" s="1"/>
      <c r="F28" s="1"/>
      <c r="G28" s="1"/>
      <c r="H28" s="1"/>
      <c r="I28" s="44" t="s">
        <v>938</v>
      </c>
      <c r="J28" s="61"/>
    </row>
    <row r="29" spans="1:10" ht="13.5" customHeight="1">
      <c r="A29" s="57"/>
      <c r="B29" s="4"/>
      <c r="C29" s="4"/>
      <c r="D29" s="4"/>
      <c r="E29" s="4"/>
      <c r="F29" s="4"/>
      <c r="G29" s="113">
        <f>IF(I27&gt;I13,"EXCEPTION REQUIRED","")</f>
      </c>
      <c r="H29" s="114"/>
      <c r="I29" s="29"/>
      <c r="J29" s="71"/>
    </row>
    <row r="30" spans="1:10" ht="6" customHeight="1">
      <c r="A30" s="2"/>
      <c r="B30" s="1"/>
      <c r="C30" s="1"/>
      <c r="D30" s="1"/>
      <c r="E30" s="1"/>
      <c r="F30" s="1"/>
      <c r="G30" s="1"/>
      <c r="H30" s="1"/>
      <c r="I30" s="1"/>
      <c r="J30" s="61"/>
    </row>
    <row r="31" spans="1:10" ht="12" customHeight="1">
      <c r="A31" s="2"/>
      <c r="B31" s="613" t="s">
        <v>632</v>
      </c>
      <c r="C31" s="115"/>
      <c r="D31" s="115"/>
      <c r="E31" s="1"/>
      <c r="F31" s="1"/>
      <c r="G31" s="1"/>
      <c r="H31" s="1"/>
      <c r="I31" s="1"/>
      <c r="J31" s="61"/>
    </row>
    <row r="32" spans="1:10" ht="12" customHeight="1">
      <c r="A32" s="2"/>
      <c r="B32" s="613" t="s">
        <v>633</v>
      </c>
      <c r="C32" s="115"/>
      <c r="D32" s="115"/>
      <c r="E32" s="1"/>
      <c r="F32" s="1"/>
      <c r="G32" s="1"/>
      <c r="H32" s="1"/>
      <c r="I32" s="1"/>
      <c r="J32" s="61"/>
    </row>
    <row r="33" spans="1:10" ht="12" customHeight="1">
      <c r="A33" s="2"/>
      <c r="B33" s="614" t="s">
        <v>637</v>
      </c>
      <c r="C33" s="115"/>
      <c r="D33" s="115"/>
      <c r="E33" s="1"/>
      <c r="F33" s="1"/>
      <c r="G33" s="1"/>
      <c r="H33" s="1"/>
      <c r="I33" s="1"/>
      <c r="J33" s="61"/>
    </row>
    <row r="34" spans="1:10" ht="12" customHeight="1">
      <c r="A34" s="2"/>
      <c r="B34" s="613" t="s">
        <v>634</v>
      </c>
      <c r="C34" s="115"/>
      <c r="D34" s="115"/>
      <c r="E34" s="1"/>
      <c r="F34" s="1"/>
      <c r="G34" s="1"/>
      <c r="H34" s="1"/>
      <c r="I34" s="1"/>
      <c r="J34" s="61"/>
    </row>
    <row r="35" spans="1:10" ht="12" customHeight="1">
      <c r="A35" s="2"/>
      <c r="B35" s="613" t="s">
        <v>635</v>
      </c>
      <c r="C35" s="115"/>
      <c r="D35" s="115"/>
      <c r="E35" s="1"/>
      <c r="F35" s="1"/>
      <c r="G35" s="1"/>
      <c r="H35" s="1"/>
      <c r="I35" s="1"/>
      <c r="J35" s="61"/>
    </row>
    <row r="36" spans="1:10" ht="12" customHeight="1">
      <c r="A36" s="2"/>
      <c r="B36" s="613" t="s">
        <v>636</v>
      </c>
      <c r="C36" s="115"/>
      <c r="D36" s="115"/>
      <c r="E36" s="1"/>
      <c r="F36" s="1"/>
      <c r="G36" s="1"/>
      <c r="H36" s="1"/>
      <c r="I36" s="1"/>
      <c r="J36" s="61"/>
    </row>
    <row r="37" spans="1:10" ht="6" customHeight="1">
      <c r="A37" s="57"/>
      <c r="B37" s="4"/>
      <c r="C37" s="4"/>
      <c r="D37" s="4"/>
      <c r="E37" s="4"/>
      <c r="F37" s="4"/>
      <c r="G37" s="4"/>
      <c r="H37" s="4"/>
      <c r="I37" s="4"/>
      <c r="J37" s="68"/>
    </row>
    <row r="38" spans="1:10" ht="13.5">
      <c r="A38" s="2"/>
      <c r="B38" s="1"/>
      <c r="C38" s="1"/>
      <c r="D38" s="1"/>
      <c r="E38" s="1"/>
      <c r="F38" s="1"/>
      <c r="G38" s="1"/>
      <c r="H38" s="1"/>
      <c r="I38" s="1"/>
      <c r="J38" s="61"/>
    </row>
    <row r="39" spans="1:10" ht="13.5">
      <c r="A39" s="2"/>
      <c r="B39" s="1"/>
      <c r="C39" s="5"/>
      <c r="D39" s="1" t="s">
        <v>262</v>
      </c>
      <c r="E39" s="1"/>
      <c r="F39" s="1"/>
      <c r="G39" s="1"/>
      <c r="H39" s="1"/>
      <c r="I39" s="1"/>
      <c r="J39" s="61"/>
    </row>
    <row r="40" spans="1:10" ht="5.25" customHeight="1">
      <c r="A40" s="2"/>
      <c r="B40" s="1"/>
      <c r="C40" s="23"/>
      <c r="D40" s="1"/>
      <c r="E40" s="1"/>
      <c r="F40" s="1"/>
      <c r="G40" s="1"/>
      <c r="H40" s="1"/>
      <c r="I40" s="1"/>
      <c r="J40" s="61"/>
    </row>
    <row r="41" spans="1:10" ht="13.5">
      <c r="A41" s="2"/>
      <c r="B41" s="1"/>
      <c r="C41" s="5"/>
      <c r="D41" s="1" t="s">
        <v>263</v>
      </c>
      <c r="E41" s="1"/>
      <c r="F41" s="1"/>
      <c r="G41" s="1"/>
      <c r="H41" s="1"/>
      <c r="I41" s="1"/>
      <c r="J41" s="61"/>
    </row>
    <row r="42" spans="1:10" ht="5.25" customHeight="1">
      <c r="A42" s="2"/>
      <c r="B42" s="1"/>
      <c r="C42" s="23"/>
      <c r="D42" s="1"/>
      <c r="E42" s="1"/>
      <c r="F42" s="1"/>
      <c r="G42" s="1"/>
      <c r="H42" s="1"/>
      <c r="I42" s="1"/>
      <c r="J42" s="61"/>
    </row>
    <row r="43" spans="1:10" ht="13.5">
      <c r="A43" s="2"/>
      <c r="B43" s="1"/>
      <c r="C43" s="5"/>
      <c r="D43" s="1" t="s">
        <v>264</v>
      </c>
      <c r="E43" s="1"/>
      <c r="F43" s="1"/>
      <c r="G43" s="1"/>
      <c r="H43" s="1"/>
      <c r="I43" s="1"/>
      <c r="J43" s="61"/>
    </row>
    <row r="44" spans="1:10" ht="5.25" customHeight="1">
      <c r="A44" s="2"/>
      <c r="B44" s="1"/>
      <c r="C44" s="23"/>
      <c r="D44" s="1"/>
      <c r="E44" s="1"/>
      <c r="F44" s="1"/>
      <c r="G44" s="1"/>
      <c r="H44" s="1"/>
      <c r="I44" s="1"/>
      <c r="J44" s="61"/>
    </row>
    <row r="45" spans="1:10" ht="13.5">
      <c r="A45" s="2"/>
      <c r="B45" s="1"/>
      <c r="C45" s="5"/>
      <c r="D45" s="1" t="s">
        <v>265</v>
      </c>
      <c r="E45" s="1"/>
      <c r="F45" s="1"/>
      <c r="G45" s="1"/>
      <c r="H45" s="1"/>
      <c r="I45" s="1"/>
      <c r="J45" s="61"/>
    </row>
    <row r="46" spans="1:10" ht="5.25" customHeight="1">
      <c r="A46" s="2"/>
      <c r="B46" s="1"/>
      <c r="C46" s="23"/>
      <c r="D46" s="1"/>
      <c r="E46" s="1"/>
      <c r="F46" s="1"/>
      <c r="G46" s="1"/>
      <c r="H46" s="1"/>
      <c r="I46" s="1"/>
      <c r="J46" s="61"/>
    </row>
    <row r="47" spans="1:10" ht="13.5">
      <c r="A47" s="2"/>
      <c r="B47" s="1"/>
      <c r="C47" s="5"/>
      <c r="D47" s="1" t="s">
        <v>368</v>
      </c>
      <c r="E47" s="1"/>
      <c r="F47" s="1"/>
      <c r="G47" s="1"/>
      <c r="H47" s="1"/>
      <c r="I47" s="1"/>
      <c r="J47" s="61"/>
    </row>
    <row r="48" spans="1:10" ht="5.25" customHeight="1">
      <c r="A48" s="2"/>
      <c r="B48" s="1"/>
      <c r="C48" s="1"/>
      <c r="D48" s="1"/>
      <c r="E48" s="1"/>
      <c r="F48" s="1"/>
      <c r="G48" s="1"/>
      <c r="H48" s="1"/>
      <c r="I48" s="1"/>
      <c r="J48" s="61"/>
    </row>
    <row r="49" spans="1:10" ht="13.5">
      <c r="A49" s="2"/>
      <c r="B49" s="1"/>
      <c r="C49" s="1"/>
      <c r="D49" s="1"/>
      <c r="E49" s="1"/>
      <c r="F49" s="1"/>
      <c r="G49" s="1"/>
      <c r="H49" s="1"/>
      <c r="I49" s="1"/>
      <c r="J49" s="61"/>
    </row>
    <row r="50" spans="1:10" ht="13.5">
      <c r="A50" s="2"/>
      <c r="B50" s="1"/>
      <c r="C50" s="1"/>
      <c r="D50" s="1"/>
      <c r="E50" s="1"/>
      <c r="F50" s="1"/>
      <c r="G50" s="1"/>
      <c r="H50" s="1"/>
      <c r="I50" s="1"/>
      <c r="J50" s="61"/>
    </row>
    <row r="51" spans="1:10" ht="13.5">
      <c r="A51" s="2"/>
      <c r="B51" s="1"/>
      <c r="C51" s="1"/>
      <c r="D51" s="1"/>
      <c r="E51" s="1"/>
      <c r="F51" s="1"/>
      <c r="G51" s="1"/>
      <c r="H51" s="1"/>
      <c r="I51" s="1"/>
      <c r="J51" s="61"/>
    </row>
    <row r="52" spans="1:10" ht="13.5">
      <c r="A52" s="2"/>
      <c r="B52" s="1"/>
      <c r="C52" s="1"/>
      <c r="D52" s="1"/>
      <c r="E52" s="1"/>
      <c r="F52" s="1"/>
      <c r="G52" s="1"/>
      <c r="H52" s="1"/>
      <c r="I52" s="1"/>
      <c r="J52" s="61"/>
    </row>
    <row r="53" spans="1:10" ht="18.75" customHeight="1">
      <c r="A53" s="57"/>
      <c r="B53" s="4"/>
      <c r="C53" s="4"/>
      <c r="D53" s="4"/>
      <c r="E53" s="4"/>
      <c r="F53" s="4"/>
      <c r="G53" s="4"/>
      <c r="H53" s="4"/>
      <c r="I53" s="4"/>
      <c r="J53" s="68"/>
    </row>
    <row r="54" spans="1:10" ht="9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8.75" customHeight="1">
      <c r="A55" s="1" t="str">
        <f>Rev_Date</f>
        <v>REVISED JULY 1, 2010</v>
      </c>
      <c r="B55" s="1"/>
      <c r="C55" s="1"/>
      <c r="D55" s="1"/>
      <c r="E55" s="23" t="str">
        <f>Exp_Date</f>
        <v>FORM EXPIRES 6-30-12</v>
      </c>
      <c r="F55" s="1"/>
      <c r="G55" s="1"/>
      <c r="H55" s="1"/>
      <c r="I55" s="1"/>
      <c r="J55" s="39" t="s">
        <v>22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zoomScale="125" zoomScaleNormal="125" zoomScaleSheetLayoutView="100" workbookViewId="0" topLeftCell="A1">
      <selection activeCell="E17" sqref="E17"/>
    </sheetView>
  </sheetViews>
  <sheetFormatPr defaultColWidth="9.140625" defaultRowHeight="12.75"/>
  <cols>
    <col min="1" max="1" width="1.7109375" style="16" customWidth="1"/>
    <col min="2" max="2" width="2.7109375" style="16" customWidth="1"/>
    <col min="3" max="3" width="25.7109375" style="16" customWidth="1"/>
    <col min="4" max="4" width="30.7109375" style="16" customWidth="1"/>
    <col min="5" max="6" width="12.7109375" style="16" customWidth="1"/>
    <col min="7" max="16384" width="9.140625" style="16" customWidth="1"/>
  </cols>
  <sheetData>
    <row r="1" spans="1:6" ht="13.5">
      <c r="A1" s="45" t="s">
        <v>23</v>
      </c>
      <c r="B1" s="46"/>
      <c r="C1" s="46"/>
      <c r="D1" s="46"/>
      <c r="E1" s="46"/>
      <c r="F1" s="48"/>
    </row>
    <row r="2" spans="1:6" ht="9" customHeight="1">
      <c r="A2" s="49" t="s">
        <v>182</v>
      </c>
      <c r="B2" s="1"/>
      <c r="C2" s="1"/>
      <c r="D2" s="49" t="s">
        <v>450</v>
      </c>
      <c r="E2" s="1"/>
      <c r="F2" s="378" t="s">
        <v>451</v>
      </c>
    </row>
    <row r="3" spans="1:6" ht="13.5">
      <c r="A3" s="2">
        <f>'D01'!$F$3</f>
        <v>0</v>
      </c>
      <c r="B3" s="1"/>
      <c r="C3" s="1"/>
      <c r="D3" s="2">
        <f>'D01'!$F$4</f>
        <v>0</v>
      </c>
      <c r="E3" s="1"/>
      <c r="F3" s="244">
        <f>'D01'!$R$4</f>
        <v>0</v>
      </c>
    </row>
    <row r="4" spans="1:6" ht="3.75" customHeight="1">
      <c r="A4" s="57"/>
      <c r="B4" s="4"/>
      <c r="C4" s="4"/>
      <c r="D4" s="57"/>
      <c r="E4" s="1"/>
      <c r="F4" s="143"/>
    </row>
    <row r="5" spans="1:6" ht="13.5">
      <c r="A5" s="2"/>
      <c r="B5" s="1"/>
      <c r="C5" s="1"/>
      <c r="D5" s="1"/>
      <c r="E5" s="140"/>
      <c r="F5" s="61"/>
    </row>
    <row r="6" spans="1:6" ht="30" customHeight="1">
      <c r="A6" s="2"/>
      <c r="B6" s="1" t="s">
        <v>24</v>
      </c>
      <c r="C6" s="1"/>
      <c r="D6" s="1"/>
      <c r="E6" s="1"/>
      <c r="F6" s="61"/>
    </row>
    <row r="7" spans="1:6" ht="13.5" customHeight="1">
      <c r="A7" s="2"/>
      <c r="B7" s="1" t="s">
        <v>25</v>
      </c>
      <c r="C7" s="1"/>
      <c r="D7" s="1"/>
      <c r="E7" s="1"/>
      <c r="F7" s="61"/>
    </row>
    <row r="8" spans="1:6" ht="13.5" customHeight="1">
      <c r="A8" s="2"/>
      <c r="B8" s="1" t="s">
        <v>26</v>
      </c>
      <c r="C8" s="1"/>
      <c r="D8" s="1"/>
      <c r="E8" s="1"/>
      <c r="F8" s="61"/>
    </row>
    <row r="9" spans="1:6" ht="13.5" customHeight="1">
      <c r="A9" s="2"/>
      <c r="B9" s="1" t="s">
        <v>27</v>
      </c>
      <c r="C9" s="1"/>
      <c r="D9" s="1"/>
      <c r="E9" s="1"/>
      <c r="F9" s="61"/>
    </row>
    <row r="10" spans="1:6" ht="13.5" customHeight="1">
      <c r="A10" s="2"/>
      <c r="B10" s="1" t="s">
        <v>28</v>
      </c>
      <c r="C10" s="1"/>
      <c r="D10" s="1"/>
      <c r="E10" s="1"/>
      <c r="F10" s="61"/>
    </row>
    <row r="11" spans="1:6" ht="13.5" customHeight="1">
      <c r="A11" s="2"/>
      <c r="B11" s="1" t="s">
        <v>29</v>
      </c>
      <c r="C11" s="1"/>
      <c r="D11" s="1"/>
      <c r="E11" s="1"/>
      <c r="F11" s="61"/>
    </row>
    <row r="12" spans="1:6" ht="13.5">
      <c r="A12" s="2"/>
      <c r="B12" s="1"/>
      <c r="C12" s="1"/>
      <c r="D12" s="1"/>
      <c r="E12" s="1"/>
      <c r="F12" s="61"/>
    </row>
    <row r="13" spans="1:6" ht="13.5">
      <c r="A13" s="2"/>
      <c r="B13" s="1"/>
      <c r="C13" s="1"/>
      <c r="D13" s="1"/>
      <c r="E13" s="1"/>
      <c r="F13" s="61"/>
    </row>
    <row r="14" spans="1:6" ht="13.5">
      <c r="A14" s="2"/>
      <c r="B14" s="1"/>
      <c r="C14" s="1"/>
      <c r="D14" s="1"/>
      <c r="E14" s="1"/>
      <c r="F14" s="61"/>
    </row>
    <row r="15" spans="1:6" ht="13.5">
      <c r="A15" s="2"/>
      <c r="B15" s="1"/>
      <c r="C15" s="1"/>
      <c r="D15" s="1"/>
      <c r="E15" s="1"/>
      <c r="F15" s="61"/>
    </row>
    <row r="16" spans="1:6" ht="13.5">
      <c r="A16" s="2"/>
      <c r="B16" s="1"/>
      <c r="C16" s="1"/>
      <c r="D16" s="1"/>
      <c r="E16" s="1"/>
      <c r="F16" s="61"/>
    </row>
    <row r="17" spans="1:6" ht="13.5">
      <c r="A17" s="2"/>
      <c r="B17" s="1" t="s">
        <v>456</v>
      </c>
      <c r="C17" s="1" t="s">
        <v>378</v>
      </c>
      <c r="D17" s="1"/>
      <c r="E17" s="105"/>
      <c r="F17" s="61" t="s">
        <v>619</v>
      </c>
    </row>
    <row r="18" spans="1:6" ht="13.5">
      <c r="A18" s="2"/>
      <c r="B18" s="1"/>
      <c r="C18" s="182"/>
      <c r="D18" s="182"/>
      <c r="E18" s="107" t="s">
        <v>712</v>
      </c>
      <c r="F18" s="61"/>
    </row>
    <row r="19" spans="1:6" ht="13.5">
      <c r="A19" s="2"/>
      <c r="B19" s="1"/>
      <c r="C19" s="1"/>
      <c r="D19" s="511" t="s">
        <v>381</v>
      </c>
      <c r="E19" s="1"/>
      <c r="F19" s="61"/>
    </row>
    <row r="20" spans="1:6" ht="13.5">
      <c r="A20" s="2"/>
      <c r="B20" s="1"/>
      <c r="C20" s="1"/>
      <c r="D20" s="511" t="s">
        <v>382</v>
      </c>
      <c r="E20" s="1"/>
      <c r="F20" s="61"/>
    </row>
    <row r="21" spans="1:6" ht="13.5">
      <c r="A21" s="2"/>
      <c r="B21" s="1"/>
      <c r="C21" s="1"/>
      <c r="D21" s="511"/>
      <c r="E21" s="1"/>
      <c r="F21" s="61"/>
    </row>
    <row r="22" spans="1:6" ht="13.5">
      <c r="A22" s="2"/>
      <c r="B22" s="1" t="s">
        <v>479</v>
      </c>
      <c r="C22" s="1" t="s">
        <v>30</v>
      </c>
      <c r="D22" s="1"/>
      <c r="E22" s="105"/>
      <c r="F22" s="61" t="s">
        <v>619</v>
      </c>
    </row>
    <row r="23" spans="1:6" ht="13.5">
      <c r="A23" s="2"/>
      <c r="B23" s="1"/>
      <c r="C23" s="182"/>
      <c r="D23" s="1"/>
      <c r="E23" s="107" t="s">
        <v>725</v>
      </c>
      <c r="F23" s="61"/>
    </row>
    <row r="24" spans="1:6" ht="13.5">
      <c r="A24" s="2"/>
      <c r="B24" s="1"/>
      <c r="C24" s="1"/>
      <c r="D24" s="1"/>
      <c r="E24" s="1"/>
      <c r="F24" s="61"/>
    </row>
    <row r="25" spans="1:6" ht="13.5">
      <c r="A25" s="2"/>
      <c r="B25" s="1"/>
      <c r="C25" s="1"/>
      <c r="D25" s="1"/>
      <c r="E25" s="1"/>
      <c r="F25" s="61"/>
    </row>
    <row r="26" spans="1:6" ht="13.5">
      <c r="A26" s="2"/>
      <c r="B26" s="1"/>
      <c r="C26" s="1"/>
      <c r="D26" s="1"/>
      <c r="E26" s="1"/>
      <c r="F26" s="61"/>
    </row>
    <row r="27" spans="1:6" ht="13.5">
      <c r="A27" s="2"/>
      <c r="B27" s="1" t="s">
        <v>485</v>
      </c>
      <c r="C27" s="1" t="s">
        <v>31</v>
      </c>
      <c r="D27" s="1"/>
      <c r="E27" s="1"/>
      <c r="F27" s="61"/>
    </row>
    <row r="28" spans="1:6" ht="13.5">
      <c r="A28" s="2"/>
      <c r="B28" s="1"/>
      <c r="C28" s="1" t="s">
        <v>32</v>
      </c>
      <c r="D28" s="1"/>
      <c r="E28" s="108">
        <f>IF(AND(E17&gt;0,E22=0),100,IF((ISERROR(E17/E22*100)),0,ROUND((E17/E22*100),4)))</f>
        <v>0</v>
      </c>
      <c r="F28" s="61" t="s">
        <v>3</v>
      </c>
    </row>
    <row r="29" spans="1:6" ht="10.5" customHeight="1">
      <c r="A29" s="2"/>
      <c r="B29" s="1"/>
      <c r="C29" s="1"/>
      <c r="D29" s="1"/>
      <c r="E29" s="44" t="s">
        <v>849</v>
      </c>
      <c r="F29" s="61"/>
    </row>
    <row r="30" spans="1:6" ht="13.5">
      <c r="A30" s="2"/>
      <c r="B30" s="1"/>
      <c r="C30" s="1"/>
      <c r="D30" s="66">
        <f>IF($E$28&gt;20,"ACT 34 HEARING","")</f>
      </c>
      <c r="E30" s="1"/>
      <c r="F30" s="61"/>
    </row>
    <row r="31" spans="1:6" ht="13.5">
      <c r="A31" s="2"/>
      <c r="B31" s="1"/>
      <c r="C31" s="1"/>
      <c r="D31" s="66">
        <f>IF($E$28&gt;20,"REQUIRED","")</f>
      </c>
      <c r="E31" s="109">
        <f>IF(AND($E$28&gt;=18,$E$28&lt;=20),"SUBMIT AREA","")</f>
      </c>
      <c r="F31" s="61"/>
    </row>
    <row r="32" spans="1:6" ht="13.5">
      <c r="A32" s="2"/>
      <c r="B32" s="1"/>
      <c r="C32" s="1"/>
      <c r="D32" s="1"/>
      <c r="E32" s="109">
        <f>IF(AND($E$28&gt;=18,$E$28&lt;=20),"CALCULATIONS","")</f>
      </c>
      <c r="F32" s="61"/>
    </row>
    <row r="33" spans="1:6" ht="13.5">
      <c r="A33" s="2"/>
      <c r="B33" s="1"/>
      <c r="C33" s="1"/>
      <c r="D33" s="1"/>
      <c r="E33" s="1"/>
      <c r="F33" s="61"/>
    </row>
    <row r="34" spans="1:6" ht="13.5" customHeight="1">
      <c r="A34" s="2"/>
      <c r="B34" s="1" t="s">
        <v>33</v>
      </c>
      <c r="C34" s="1"/>
      <c r="D34" s="1"/>
      <c r="E34" s="1"/>
      <c r="F34" s="61"/>
    </row>
    <row r="35" spans="1:6" ht="13.5" customHeight="1">
      <c r="A35" s="2"/>
      <c r="B35" s="1" t="s">
        <v>34</v>
      </c>
      <c r="C35" s="1"/>
      <c r="D35" s="1"/>
      <c r="E35" s="1"/>
      <c r="F35" s="61"/>
    </row>
    <row r="36" spans="1:6" ht="13.5" customHeight="1">
      <c r="A36" s="2"/>
      <c r="B36" s="1" t="s">
        <v>35</v>
      </c>
      <c r="C36" s="1"/>
      <c r="D36" s="1"/>
      <c r="E36" s="1"/>
      <c r="F36" s="61"/>
    </row>
    <row r="37" spans="1:6" ht="13.5" customHeight="1">
      <c r="A37" s="2"/>
      <c r="B37" s="1" t="s">
        <v>36</v>
      </c>
      <c r="C37" s="1"/>
      <c r="D37" s="1"/>
      <c r="E37" s="1"/>
      <c r="F37" s="61"/>
    </row>
    <row r="38" spans="1:6" ht="13.5" customHeight="1">
      <c r="A38" s="2"/>
      <c r="B38" s="1" t="s">
        <v>37</v>
      </c>
      <c r="C38" s="1"/>
      <c r="D38" s="1"/>
      <c r="E38" s="1"/>
      <c r="F38" s="61"/>
    </row>
    <row r="39" spans="1:6" ht="13.5" customHeight="1">
      <c r="A39" s="2"/>
      <c r="B39" s="1" t="s">
        <v>38</v>
      </c>
      <c r="C39" s="1"/>
      <c r="D39" s="1"/>
      <c r="E39" s="1"/>
      <c r="F39" s="61"/>
    </row>
    <row r="40" spans="1:6" ht="13.5">
      <c r="A40" s="2"/>
      <c r="B40" s="1"/>
      <c r="C40" s="1"/>
      <c r="D40" s="1"/>
      <c r="E40" s="1"/>
      <c r="F40" s="61"/>
    </row>
    <row r="41" spans="1:6" ht="13.5">
      <c r="A41" s="2"/>
      <c r="B41" s="1"/>
      <c r="C41" s="1"/>
      <c r="D41" s="1"/>
      <c r="E41" s="1"/>
      <c r="F41" s="61"/>
    </row>
    <row r="42" spans="1:6" ht="13.5">
      <c r="A42" s="57"/>
      <c r="B42" s="4"/>
      <c r="C42" s="4"/>
      <c r="D42" s="4"/>
      <c r="E42" s="4"/>
      <c r="F42" s="68"/>
    </row>
    <row r="43" spans="1:6" ht="13.5">
      <c r="A43" s="2"/>
      <c r="B43" s="1"/>
      <c r="C43" s="1"/>
      <c r="D43" s="1"/>
      <c r="E43" s="1"/>
      <c r="F43" s="61"/>
    </row>
    <row r="44" spans="1:6" ht="13.5">
      <c r="A44" s="2"/>
      <c r="B44" s="1"/>
      <c r="C44" s="1"/>
      <c r="D44" s="1"/>
      <c r="E44" s="1"/>
      <c r="F44" s="61"/>
    </row>
    <row r="45" spans="1:6" ht="13.5">
      <c r="A45" s="2"/>
      <c r="B45" s="1" t="s">
        <v>39</v>
      </c>
      <c r="C45" s="1"/>
      <c r="D45" s="1"/>
      <c r="E45" s="1"/>
      <c r="F45" s="61"/>
    </row>
    <row r="46" spans="1:6" ht="13.5">
      <c r="A46" s="2"/>
      <c r="B46" s="1"/>
      <c r="C46" s="1"/>
      <c r="D46" s="1"/>
      <c r="E46" s="1"/>
      <c r="F46" s="61"/>
    </row>
    <row r="47" spans="1:6" ht="13.5">
      <c r="A47" s="2"/>
      <c r="B47" s="1"/>
      <c r="C47" s="1" t="s">
        <v>40</v>
      </c>
      <c r="D47" s="1"/>
      <c r="E47" s="43"/>
      <c r="F47" s="61"/>
    </row>
    <row r="48" spans="1:6" ht="13.5">
      <c r="A48" s="2"/>
      <c r="B48" s="1"/>
      <c r="C48" s="1"/>
      <c r="D48" s="1"/>
      <c r="E48" s="110"/>
      <c r="F48" s="61"/>
    </row>
    <row r="49" spans="1:6" ht="13.5" customHeight="1">
      <c r="A49" s="2"/>
      <c r="B49" s="1"/>
      <c r="C49" s="1" t="s">
        <v>41</v>
      </c>
      <c r="D49" s="1"/>
      <c r="E49" s="43"/>
      <c r="F49" s="61"/>
    </row>
    <row r="50" spans="1:6" ht="13.5">
      <c r="A50" s="2"/>
      <c r="B50" s="1"/>
      <c r="C50" s="1"/>
      <c r="D50" s="1"/>
      <c r="E50" s="13"/>
      <c r="F50" s="61"/>
    </row>
    <row r="51" spans="1:6" ht="13.5">
      <c r="A51" s="57"/>
      <c r="B51" s="4"/>
      <c r="C51" s="4"/>
      <c r="D51" s="4"/>
      <c r="E51" s="4"/>
      <c r="F51" s="68"/>
    </row>
    <row r="52" spans="1:6" ht="24" customHeight="1">
      <c r="A52" s="1" t="str">
        <f>Rev_Date</f>
        <v>REVISED JULY 1, 2010</v>
      </c>
      <c r="B52" s="1"/>
      <c r="C52" s="1"/>
      <c r="D52" s="23" t="str">
        <f>Exp_Date</f>
        <v>FORM EXPIRES 6-30-12</v>
      </c>
      <c r="E52" s="1"/>
      <c r="F52" s="39" t="s">
        <v>42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showGridLines="0" zoomScale="92" zoomScaleNormal="92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spans="1:10" ht="13.5">
      <c r="A1" s="106" t="s">
        <v>43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3.5">
      <c r="A2" s="106" t="s">
        <v>44</v>
      </c>
      <c r="B2" s="106"/>
      <c r="C2" s="106"/>
      <c r="D2" s="106"/>
      <c r="E2" s="106"/>
      <c r="F2" s="106"/>
      <c r="G2" s="106"/>
      <c r="H2" s="106"/>
      <c r="I2" s="106"/>
      <c r="J2" s="106"/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zoomScale="118" zoomScaleNormal="118" workbookViewId="0" topLeftCell="A1">
      <selection activeCell="G23" sqref="G23"/>
    </sheetView>
  </sheetViews>
  <sheetFormatPr defaultColWidth="9.140625" defaultRowHeight="12.75"/>
  <cols>
    <col min="1" max="1" width="1.7109375" style="1" customWidth="1"/>
    <col min="2" max="3" width="2.7109375" style="1" customWidth="1"/>
    <col min="4" max="4" width="22.7109375" style="1" customWidth="1"/>
    <col min="5" max="5" width="24.7109375" style="1" customWidth="1"/>
    <col min="6" max="6" width="2.7109375" style="1" customWidth="1"/>
    <col min="7" max="7" width="12.7109375" style="1" customWidth="1"/>
    <col min="8" max="9" width="2.7109375" style="1" customWidth="1"/>
    <col min="10" max="10" width="12.7109375" style="1" customWidth="1"/>
    <col min="11" max="11" width="2.8515625" style="1" customWidth="1"/>
    <col min="12" max="16384" width="9.140625" style="1" customWidth="1"/>
  </cols>
  <sheetData>
    <row r="1" spans="1:11" ht="13.5">
      <c r="A1" s="101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13.5">
      <c r="A2" s="104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71"/>
    </row>
    <row r="3" spans="1:11" ht="9" customHeight="1">
      <c r="A3" s="49" t="s">
        <v>182</v>
      </c>
      <c r="E3" s="49" t="s">
        <v>450</v>
      </c>
      <c r="J3" s="49" t="s">
        <v>451</v>
      </c>
      <c r="K3" s="61"/>
    </row>
    <row r="4" spans="1:11" s="300" customFormat="1" ht="12.75">
      <c r="A4" s="323"/>
      <c r="B4" s="300">
        <f>'D01'!$F$3</f>
        <v>0</v>
      </c>
      <c r="E4" s="323">
        <f>'D01'!$F$4</f>
        <v>0</v>
      </c>
      <c r="J4" s="323">
        <f>'D01'!R4</f>
        <v>0</v>
      </c>
      <c r="K4" s="467"/>
    </row>
    <row r="5" spans="1:11" ht="3" customHeight="1">
      <c r="A5" s="57"/>
      <c r="B5" s="4"/>
      <c r="C5" s="4"/>
      <c r="D5" s="4"/>
      <c r="E5" s="57"/>
      <c r="F5" s="4"/>
      <c r="G5" s="4"/>
      <c r="H5" s="4"/>
      <c r="I5" s="4"/>
      <c r="J5" s="57"/>
      <c r="K5" s="68"/>
    </row>
    <row r="6" spans="1:11" ht="13.5">
      <c r="A6" s="2"/>
      <c r="K6" s="61"/>
    </row>
    <row r="7" spans="1:11" ht="13.5">
      <c r="A7" s="2"/>
      <c r="K7" s="61"/>
    </row>
    <row r="8" spans="1:11" ht="13.5">
      <c r="A8" s="2"/>
      <c r="C8" s="1" t="s">
        <v>47</v>
      </c>
      <c r="K8" s="61"/>
    </row>
    <row r="9" spans="1:11" ht="13.5">
      <c r="A9" s="2"/>
      <c r="C9" s="1" t="s">
        <v>48</v>
      </c>
      <c r="K9" s="61"/>
    </row>
    <row r="10" spans="1:11" ht="13.5">
      <c r="A10" s="2"/>
      <c r="C10" s="1" t="s">
        <v>49</v>
      </c>
      <c r="K10" s="61"/>
    </row>
    <row r="11" spans="1:11" ht="13.5">
      <c r="A11" s="2"/>
      <c r="C11" s="1" t="s">
        <v>50</v>
      </c>
      <c r="K11" s="61"/>
    </row>
    <row r="12" spans="1:11" ht="13.5">
      <c r="A12" s="2"/>
      <c r="K12" s="61"/>
    </row>
    <row r="13" spans="1:11" ht="13.5">
      <c r="A13" s="2"/>
      <c r="K13" s="61"/>
    </row>
    <row r="14" spans="1:11" ht="13.5">
      <c r="A14" s="2"/>
      <c r="K14" s="61"/>
    </row>
    <row r="15" spans="1:11" ht="13.5">
      <c r="A15" s="2"/>
      <c r="B15" s="1" t="s">
        <v>456</v>
      </c>
      <c r="C15" s="1" t="s">
        <v>51</v>
      </c>
      <c r="K15" s="61"/>
    </row>
    <row r="16" spans="1:11" ht="13.5">
      <c r="A16" s="2"/>
      <c r="C16" s="1" t="s">
        <v>52</v>
      </c>
      <c r="I16" s="39" t="s">
        <v>587</v>
      </c>
      <c r="J16" s="390">
        <f>'D02'!$F$43</f>
        <v>0</v>
      </c>
      <c r="K16" s="61"/>
    </row>
    <row r="17" spans="1:11" ht="13.5">
      <c r="A17" s="2"/>
      <c r="K17" s="61"/>
    </row>
    <row r="18" spans="1:11" ht="13.5">
      <c r="A18" s="2"/>
      <c r="B18" s="1" t="s">
        <v>479</v>
      </c>
      <c r="C18" s="1" t="s">
        <v>53</v>
      </c>
      <c r="K18" s="61"/>
    </row>
    <row r="19" spans="1:11" ht="22.5" customHeight="1">
      <c r="A19" s="2"/>
      <c r="C19" s="62" t="s">
        <v>458</v>
      </c>
      <c r="D19" s="1" t="s">
        <v>54</v>
      </c>
      <c r="F19" s="39" t="s">
        <v>587</v>
      </c>
      <c r="G19" s="390">
        <f>'D04'!$H$22</f>
        <v>0</v>
      </c>
      <c r="K19" s="61"/>
    </row>
    <row r="20" spans="1:11" ht="20.25" customHeight="1">
      <c r="A20" s="2"/>
      <c r="C20" s="62" t="s">
        <v>460</v>
      </c>
      <c r="D20" s="1" t="s">
        <v>55</v>
      </c>
      <c r="K20" s="61"/>
    </row>
    <row r="21" spans="1:11" ht="13.5">
      <c r="A21" s="2"/>
      <c r="D21" s="1" t="s">
        <v>56</v>
      </c>
      <c r="F21" s="39" t="s">
        <v>587</v>
      </c>
      <c r="G21" s="390">
        <f>+'D04'!$H$23</f>
        <v>0</v>
      </c>
      <c r="K21" s="61"/>
    </row>
    <row r="22" spans="1:11" ht="21" customHeight="1">
      <c r="A22" s="2"/>
      <c r="C22" s="62" t="s">
        <v>462</v>
      </c>
      <c r="D22" s="1" t="s">
        <v>57</v>
      </c>
      <c r="K22" s="61"/>
    </row>
    <row r="23" spans="1:11" ht="13.5">
      <c r="A23" s="2"/>
      <c r="D23" s="1" t="s">
        <v>58</v>
      </c>
      <c r="F23" s="39" t="s">
        <v>587</v>
      </c>
      <c r="G23" s="399"/>
      <c r="K23" s="61"/>
    </row>
    <row r="24" spans="1:11" ht="22.5" customHeight="1">
      <c r="A24" s="2"/>
      <c r="C24" s="62" t="s">
        <v>464</v>
      </c>
      <c r="D24" s="1" t="s">
        <v>59</v>
      </c>
      <c r="K24" s="61"/>
    </row>
    <row r="25" spans="1:11" ht="13.5">
      <c r="A25" s="2"/>
      <c r="D25" s="1" t="s">
        <v>60</v>
      </c>
      <c r="I25" s="39" t="s">
        <v>587</v>
      </c>
      <c r="J25" s="390">
        <f>G19+G21+G23</f>
        <v>0</v>
      </c>
      <c r="K25" s="61"/>
    </row>
    <row r="26" spans="1:11" ht="21" customHeight="1">
      <c r="A26" s="2"/>
      <c r="B26" s="1" t="s">
        <v>485</v>
      </c>
      <c r="C26" s="1" t="s">
        <v>61</v>
      </c>
      <c r="K26" s="61"/>
    </row>
    <row r="27" spans="1:11" ht="13.5">
      <c r="A27" s="2"/>
      <c r="D27" s="1" t="s">
        <v>62</v>
      </c>
      <c r="I27" s="39" t="s">
        <v>587</v>
      </c>
      <c r="J27" s="390">
        <f>J16-J25</f>
        <v>0</v>
      </c>
      <c r="K27" s="61"/>
    </row>
    <row r="28" spans="1:11" ht="40.5" customHeight="1">
      <c r="A28" s="2"/>
      <c r="K28" s="61"/>
    </row>
    <row r="29" spans="1:11" ht="3" customHeight="1">
      <c r="A29" s="57"/>
      <c r="B29" s="4"/>
      <c r="C29" s="507"/>
      <c r="D29" s="4"/>
      <c r="E29" s="4"/>
      <c r="F29" s="4"/>
      <c r="G29" s="4"/>
      <c r="H29" s="4"/>
      <c r="I29" s="4"/>
      <c r="J29" s="4"/>
      <c r="K29" s="68"/>
    </row>
    <row r="30" spans="1:11" ht="6.75" customHeight="1">
      <c r="A30" s="2"/>
      <c r="K30" s="61"/>
    </row>
    <row r="31" spans="1:11" ht="13.5" customHeight="1">
      <c r="A31" s="2"/>
      <c r="C31" s="508" t="s">
        <v>241</v>
      </c>
      <c r="K31" s="61"/>
    </row>
    <row r="32" spans="1:11" ht="13.5" customHeight="1">
      <c r="A32" s="2"/>
      <c r="C32" s="508" t="s">
        <v>243</v>
      </c>
      <c r="K32" s="61"/>
    </row>
    <row r="33" spans="1:11" ht="13.5" customHeight="1">
      <c r="A33" s="2"/>
      <c r="C33" s="509" t="s">
        <v>244</v>
      </c>
      <c r="K33" s="61"/>
    </row>
    <row r="34" spans="1:11" ht="13.5" customHeight="1">
      <c r="A34" s="2"/>
      <c r="C34" s="11" t="s">
        <v>245</v>
      </c>
      <c r="K34" s="61"/>
    </row>
    <row r="35" spans="1:11" ht="13.5" customHeight="1">
      <c r="A35" s="2"/>
      <c r="C35" s="11" t="s">
        <v>242</v>
      </c>
      <c r="K35" s="61"/>
    </row>
    <row r="36" spans="1:11" ht="9" customHeight="1">
      <c r="A36" s="57"/>
      <c r="B36" s="4"/>
      <c r="C36" s="507"/>
      <c r="D36" s="4"/>
      <c r="E36" s="4"/>
      <c r="F36" s="4"/>
      <c r="G36" s="4"/>
      <c r="H36" s="4"/>
      <c r="I36" s="4"/>
      <c r="J36" s="4"/>
      <c r="K36" s="68"/>
    </row>
    <row r="37" spans="1:11" ht="21" customHeight="1">
      <c r="A37" s="2"/>
      <c r="B37" s="1" t="s">
        <v>490</v>
      </c>
      <c r="C37" s="1" t="s">
        <v>61</v>
      </c>
      <c r="K37" s="61"/>
    </row>
    <row r="38" spans="1:11" ht="13.5">
      <c r="A38" s="2"/>
      <c r="D38" s="1" t="s">
        <v>240</v>
      </c>
      <c r="I38" s="39" t="s">
        <v>587</v>
      </c>
      <c r="J38" s="390">
        <f>ROUND(J27*1.08,0)</f>
        <v>0</v>
      </c>
      <c r="K38" s="61"/>
    </row>
    <row r="39" spans="1:11" ht="53.25" customHeight="1">
      <c r="A39" s="57"/>
      <c r="B39" s="4"/>
      <c r="C39" s="507"/>
      <c r="D39" s="4"/>
      <c r="E39" s="4"/>
      <c r="F39" s="4"/>
      <c r="G39" s="4"/>
      <c r="H39" s="4"/>
      <c r="I39" s="4"/>
      <c r="J39" s="4"/>
      <c r="K39" s="68"/>
    </row>
    <row r="40" spans="1:11" ht="39.75" customHeight="1">
      <c r="A40" s="1" t="str">
        <f>Rev_Date</f>
        <v>REVISED JULY 1, 2010</v>
      </c>
      <c r="E40" s="23" t="str">
        <f>Exp_Date</f>
        <v>FORM EXPIRES 6-30-12</v>
      </c>
      <c r="K40" s="39" t="s">
        <v>68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="112" zoomScaleNormal="112" zoomScaleSheetLayoutView="100" workbookViewId="0" topLeftCell="A1">
      <selection activeCell="L8" sqref="L8"/>
    </sheetView>
  </sheetViews>
  <sheetFormatPr defaultColWidth="9.140625" defaultRowHeight="12.75"/>
  <cols>
    <col min="1" max="1" width="2.7109375" style="16" customWidth="1"/>
    <col min="2" max="2" width="27.8515625" style="16" customWidth="1"/>
    <col min="3" max="4" width="4.7109375" style="16" customWidth="1"/>
    <col min="5" max="5" width="5.7109375" style="16" customWidth="1"/>
    <col min="6" max="7" width="4.7109375" style="16" customWidth="1"/>
    <col min="8" max="8" width="5.7109375" style="16" customWidth="1"/>
    <col min="9" max="10" width="4.7109375" style="16" customWidth="1"/>
    <col min="11" max="11" width="5.7109375" style="16" customWidth="1"/>
    <col min="12" max="13" width="4.7109375" style="16" customWidth="1"/>
    <col min="14" max="14" width="5.7109375" style="16" customWidth="1"/>
    <col min="15" max="15" width="8.7109375" style="16" customWidth="1"/>
    <col min="16" max="16384" width="9.140625" style="16" customWidth="1"/>
  </cols>
  <sheetData>
    <row r="1" spans="1:15" ht="13.5">
      <c r="A1" s="45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8"/>
    </row>
    <row r="2" spans="1:15" ht="9" customHeight="1">
      <c r="A2" s="49" t="s">
        <v>182</v>
      </c>
      <c r="B2" s="1"/>
      <c r="C2" s="1"/>
      <c r="D2" s="1"/>
      <c r="E2" s="49" t="s">
        <v>450</v>
      </c>
      <c r="F2" s="1"/>
      <c r="G2" s="1"/>
      <c r="H2" s="1"/>
      <c r="I2" s="1"/>
      <c r="J2" s="1"/>
      <c r="K2" s="1"/>
      <c r="L2" s="49" t="s">
        <v>451</v>
      </c>
      <c r="M2" s="1"/>
      <c r="N2" s="1"/>
      <c r="O2" s="61"/>
    </row>
    <row r="3" spans="1:15" s="330" customFormat="1" ht="12.75">
      <c r="A3" s="323">
        <f>'D01'!$F$3</f>
        <v>0</v>
      </c>
      <c r="B3" s="300"/>
      <c r="C3" s="300"/>
      <c r="D3" s="300"/>
      <c r="E3" s="323">
        <f>'D01'!$F$4</f>
        <v>0</v>
      </c>
      <c r="F3" s="300"/>
      <c r="G3" s="300"/>
      <c r="H3" s="300"/>
      <c r="I3" s="300"/>
      <c r="J3" s="300"/>
      <c r="K3" s="300"/>
      <c r="L3" s="323"/>
      <c r="M3" s="324">
        <f>'D01'!$R$4</f>
        <v>0</v>
      </c>
      <c r="N3" s="300"/>
      <c r="O3" s="467"/>
    </row>
    <row r="4" spans="1:15" ht="3" customHeight="1">
      <c r="A4" s="57"/>
      <c r="B4" s="4"/>
      <c r="C4" s="4"/>
      <c r="D4" s="4"/>
      <c r="E4" s="57"/>
      <c r="F4" s="4"/>
      <c r="G4" s="4"/>
      <c r="H4" s="4"/>
      <c r="I4" s="4"/>
      <c r="J4" s="4"/>
      <c r="K4" s="4"/>
      <c r="L4" s="57"/>
      <c r="M4" s="4"/>
      <c r="N4" s="4"/>
      <c r="O4" s="68"/>
    </row>
    <row r="5" spans="1:15" ht="13.5">
      <c r="A5" s="69" t="s">
        <v>70</v>
      </c>
      <c r="B5" s="7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71"/>
    </row>
    <row r="6" spans="1:15" ht="13.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1"/>
    </row>
    <row r="7" spans="1:15" ht="13.5">
      <c r="A7" s="406" t="s">
        <v>456</v>
      </c>
      <c r="B7" s="1" t="s">
        <v>71</v>
      </c>
      <c r="C7" s="1"/>
      <c r="D7" s="1"/>
      <c r="E7" s="1"/>
      <c r="F7" s="1"/>
      <c r="G7" s="1"/>
      <c r="H7" s="1"/>
      <c r="I7" s="1"/>
      <c r="J7" s="592" t="s">
        <v>344</v>
      </c>
      <c r="K7" s="1"/>
      <c r="L7" s="1"/>
      <c r="M7" s="1"/>
      <c r="N7" s="1"/>
      <c r="O7" s="61"/>
    </row>
    <row r="8" spans="1:15" ht="13.5">
      <c r="A8" s="2"/>
      <c r="B8" s="1" t="s">
        <v>72</v>
      </c>
      <c r="C8" s="1"/>
      <c r="D8" s="1"/>
      <c r="E8" s="1"/>
      <c r="F8" s="1"/>
      <c r="G8" s="1"/>
      <c r="H8" s="1"/>
      <c r="I8" s="1"/>
      <c r="J8" s="506" t="s">
        <v>346</v>
      </c>
      <c r="K8" s="1"/>
      <c r="L8" s="400"/>
      <c r="M8" s="29"/>
      <c r="N8" s="29"/>
      <c r="O8" s="87" t="s">
        <v>73</v>
      </c>
    </row>
    <row r="9" spans="1:15" ht="15.75" customHeight="1">
      <c r="A9" s="406" t="s">
        <v>479</v>
      </c>
      <c r="B9" s="1" t="s">
        <v>74</v>
      </c>
      <c r="C9" s="1"/>
      <c r="D9" s="1"/>
      <c r="E9" s="1"/>
      <c r="F9" s="1"/>
      <c r="G9" s="1"/>
      <c r="H9" s="1"/>
      <c r="I9" s="1"/>
      <c r="J9" s="592" t="s">
        <v>345</v>
      </c>
      <c r="K9" s="1"/>
      <c r="L9" s="1"/>
      <c r="M9" s="1"/>
      <c r="N9" s="1"/>
      <c r="O9" s="61"/>
    </row>
    <row r="10" spans="1:15" ht="13.5">
      <c r="A10" s="88"/>
      <c r="B10" s="1" t="s">
        <v>75</v>
      </c>
      <c r="C10" s="1"/>
      <c r="D10" s="1"/>
      <c r="E10" s="1"/>
      <c r="F10" s="1"/>
      <c r="G10" s="1"/>
      <c r="H10" s="1"/>
      <c r="I10" s="1"/>
      <c r="J10" s="592" t="s">
        <v>347</v>
      </c>
      <c r="K10" s="1"/>
      <c r="L10" s="400"/>
      <c r="M10" s="29"/>
      <c r="N10" s="29"/>
      <c r="O10" s="87" t="s">
        <v>73</v>
      </c>
    </row>
    <row r="11" spans="1:15" ht="17.25" customHeight="1">
      <c r="A11" s="406" t="s">
        <v>485</v>
      </c>
      <c r="B11" s="13" t="s">
        <v>76</v>
      </c>
      <c r="C11" s="1"/>
      <c r="D11" s="1"/>
      <c r="E11" s="1"/>
      <c r="F11" s="1"/>
      <c r="G11" s="1"/>
      <c r="H11" s="1"/>
      <c r="I11" s="1"/>
      <c r="J11" s="1"/>
      <c r="K11" s="1"/>
      <c r="L11" s="395">
        <f>IF((ISERROR(L8/L10)),0,ROUND(L8/L10,4))</f>
        <v>0</v>
      </c>
      <c r="M11" s="90"/>
      <c r="N11" s="90"/>
      <c r="O11" s="61"/>
    </row>
    <row r="12" spans="1:15" ht="10.5" customHeight="1">
      <c r="A12" s="2"/>
      <c r="B12" s="13"/>
      <c r="C12" s="1"/>
      <c r="D12" s="1"/>
      <c r="E12" s="1"/>
      <c r="F12" s="1"/>
      <c r="G12" s="1"/>
      <c r="H12" s="1"/>
      <c r="I12" s="1"/>
      <c r="J12" s="1"/>
      <c r="K12" s="1"/>
      <c r="L12" s="41" t="s">
        <v>652</v>
      </c>
      <c r="M12" s="15"/>
      <c r="N12" s="15"/>
      <c r="O12" s="61"/>
    </row>
    <row r="13" spans="1:15" ht="3" customHeight="1">
      <c r="A13" s="5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8"/>
    </row>
    <row r="14" spans="1:15" ht="15.75" customHeight="1">
      <c r="A14" s="91" t="s">
        <v>77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71"/>
    </row>
    <row r="15" spans="1:15" ht="15.75" customHeight="1">
      <c r="A15" s="91" t="s">
        <v>79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71"/>
    </row>
    <row r="16" spans="1:15" ht="13.5">
      <c r="A16" s="57"/>
      <c r="B16" s="4"/>
      <c r="C16" s="72" t="s">
        <v>80</v>
      </c>
      <c r="D16" s="29"/>
      <c r="E16" s="29"/>
      <c r="F16" s="72" t="s">
        <v>81</v>
      </c>
      <c r="G16" s="29"/>
      <c r="H16" s="29"/>
      <c r="I16" s="72" t="s">
        <v>82</v>
      </c>
      <c r="J16" s="29"/>
      <c r="K16" s="29"/>
      <c r="L16" s="72" t="s">
        <v>83</v>
      </c>
      <c r="M16" s="29"/>
      <c r="N16" s="29"/>
      <c r="O16" s="73" t="s">
        <v>455</v>
      </c>
    </row>
    <row r="17" spans="1:15" ht="9" customHeight="1">
      <c r="A17" s="2"/>
      <c r="B17" s="13"/>
      <c r="C17" s="92" t="s">
        <v>84</v>
      </c>
      <c r="D17" s="93" t="s">
        <v>85</v>
      </c>
      <c r="E17" s="53"/>
      <c r="F17" s="92" t="s">
        <v>84</v>
      </c>
      <c r="G17" s="93" t="s">
        <v>85</v>
      </c>
      <c r="H17" s="94"/>
      <c r="I17" s="92" t="s">
        <v>84</v>
      </c>
      <c r="J17" s="93" t="s">
        <v>85</v>
      </c>
      <c r="K17" s="94"/>
      <c r="L17" s="92" t="s">
        <v>84</v>
      </c>
      <c r="M17" s="93" t="s">
        <v>85</v>
      </c>
      <c r="N17" s="94"/>
      <c r="O17" s="95" t="s">
        <v>86</v>
      </c>
    </row>
    <row r="18" spans="1:15" ht="9" customHeight="1">
      <c r="A18" s="57"/>
      <c r="B18" s="4"/>
      <c r="C18" s="96" t="s">
        <v>87</v>
      </c>
      <c r="D18" s="97" t="s">
        <v>88</v>
      </c>
      <c r="E18" s="97" t="s">
        <v>455</v>
      </c>
      <c r="F18" s="96" t="s">
        <v>87</v>
      </c>
      <c r="G18" s="97" t="s">
        <v>88</v>
      </c>
      <c r="H18" s="97" t="s">
        <v>455</v>
      </c>
      <c r="I18" s="96" t="s">
        <v>87</v>
      </c>
      <c r="J18" s="97" t="s">
        <v>88</v>
      </c>
      <c r="K18" s="97" t="s">
        <v>455</v>
      </c>
      <c r="L18" s="96" t="s">
        <v>87</v>
      </c>
      <c r="M18" s="97" t="s">
        <v>88</v>
      </c>
      <c r="N18" s="97" t="s">
        <v>455</v>
      </c>
      <c r="O18" s="98" t="s">
        <v>455</v>
      </c>
    </row>
    <row r="19" spans="1:15" ht="15.75" customHeight="1">
      <c r="A19" s="57" t="s">
        <v>89</v>
      </c>
      <c r="B19" s="4"/>
      <c r="C19" s="81" t="s">
        <v>90</v>
      </c>
      <c r="D19" s="82" t="s">
        <v>90</v>
      </c>
      <c r="E19" s="82" t="s">
        <v>90</v>
      </c>
      <c r="F19" s="81">
        <v>32</v>
      </c>
      <c r="G19" s="484"/>
      <c r="H19" s="485">
        <f>F19*G19</f>
        <v>0</v>
      </c>
      <c r="I19" s="81">
        <v>34</v>
      </c>
      <c r="J19" s="484"/>
      <c r="K19" s="485">
        <f>I19*J19</f>
        <v>0</v>
      </c>
      <c r="L19" s="81">
        <v>35</v>
      </c>
      <c r="M19" s="484"/>
      <c r="N19" s="485">
        <f>M19*L19</f>
        <v>0</v>
      </c>
      <c r="O19" s="486">
        <f>H19+K19+N19</f>
        <v>0</v>
      </c>
    </row>
    <row r="20" spans="1:15" ht="15.75" customHeight="1">
      <c r="A20" s="57" t="s">
        <v>91</v>
      </c>
      <c r="B20" s="4"/>
      <c r="C20" s="81" t="s">
        <v>90</v>
      </c>
      <c r="D20" s="82" t="s">
        <v>90</v>
      </c>
      <c r="E20" s="82" t="s">
        <v>90</v>
      </c>
      <c r="F20" s="81">
        <v>32</v>
      </c>
      <c r="G20" s="484"/>
      <c r="H20" s="485">
        <f>F20*G20</f>
        <v>0</v>
      </c>
      <c r="I20" s="81">
        <v>34</v>
      </c>
      <c r="J20" s="484"/>
      <c r="K20" s="485">
        <f>I20*J20</f>
        <v>0</v>
      </c>
      <c r="L20" s="81">
        <v>35</v>
      </c>
      <c r="M20" s="484"/>
      <c r="N20" s="485">
        <f>M20*L20</f>
        <v>0</v>
      </c>
      <c r="O20" s="486">
        <f>H20+K20+N20</f>
        <v>0</v>
      </c>
    </row>
    <row r="21" spans="1:15" ht="15.75" customHeight="1">
      <c r="A21" s="57" t="s">
        <v>92</v>
      </c>
      <c r="B21" s="4"/>
      <c r="C21" s="81">
        <v>24</v>
      </c>
      <c r="D21" s="484"/>
      <c r="E21" s="485">
        <f>C21*D21</f>
        <v>0</v>
      </c>
      <c r="F21" s="81">
        <v>32</v>
      </c>
      <c r="G21" s="484"/>
      <c r="H21" s="485">
        <f>F21*G21</f>
        <v>0</v>
      </c>
      <c r="I21" s="81">
        <v>34</v>
      </c>
      <c r="J21" s="484"/>
      <c r="K21" s="485">
        <f>I21*J21</f>
        <v>0</v>
      </c>
      <c r="L21" s="81" t="s">
        <v>90</v>
      </c>
      <c r="M21" s="82" t="s">
        <v>90</v>
      </c>
      <c r="N21" s="82" t="s">
        <v>90</v>
      </c>
      <c r="O21" s="486">
        <f>H21+K21+E21</f>
        <v>0</v>
      </c>
    </row>
    <row r="22" spans="1:15" ht="15.75" customHeight="1">
      <c r="A22" s="57" t="s">
        <v>93</v>
      </c>
      <c r="B22" s="4"/>
      <c r="C22" s="81" t="s">
        <v>90</v>
      </c>
      <c r="D22" s="82" t="s">
        <v>90</v>
      </c>
      <c r="E22" s="82" t="s">
        <v>90</v>
      </c>
      <c r="F22" s="81" t="s">
        <v>90</v>
      </c>
      <c r="G22" s="84" t="s">
        <v>90</v>
      </c>
      <c r="H22" s="82" t="s">
        <v>90</v>
      </c>
      <c r="I22" s="81" t="s">
        <v>90</v>
      </c>
      <c r="J22" s="82" t="s">
        <v>90</v>
      </c>
      <c r="K22" s="82" t="s">
        <v>90</v>
      </c>
      <c r="L22" s="81">
        <v>35</v>
      </c>
      <c r="M22" s="484"/>
      <c r="N22" s="485">
        <f aca="true" t="shared" si="0" ref="N22:N29">M22*L22</f>
        <v>0</v>
      </c>
      <c r="O22" s="486">
        <f>N22</f>
        <v>0</v>
      </c>
    </row>
    <row r="23" spans="1:15" ht="15.75" customHeight="1">
      <c r="A23" s="57" t="s">
        <v>94</v>
      </c>
      <c r="B23" s="4"/>
      <c r="C23" s="81" t="s">
        <v>90</v>
      </c>
      <c r="D23" s="82" t="s">
        <v>90</v>
      </c>
      <c r="E23" s="82" t="s">
        <v>90</v>
      </c>
      <c r="F23" s="81">
        <v>32</v>
      </c>
      <c r="G23" s="484"/>
      <c r="H23" s="485">
        <f aca="true" t="shared" si="1" ref="H23:H29">F23*G23</f>
        <v>0</v>
      </c>
      <c r="I23" s="81">
        <v>34</v>
      </c>
      <c r="J23" s="484"/>
      <c r="K23" s="485">
        <f aca="true" t="shared" si="2" ref="K23:K29">I23*J23</f>
        <v>0</v>
      </c>
      <c r="L23" s="81">
        <v>35</v>
      </c>
      <c r="M23" s="484"/>
      <c r="N23" s="485">
        <f t="shared" si="0"/>
        <v>0</v>
      </c>
      <c r="O23" s="486">
        <f aca="true" t="shared" si="3" ref="O23:O28">H23+K23+N23</f>
        <v>0</v>
      </c>
    </row>
    <row r="24" spans="1:15" ht="15.75" customHeight="1">
      <c r="A24" s="57" t="s">
        <v>95</v>
      </c>
      <c r="B24" s="4"/>
      <c r="C24" s="81" t="s">
        <v>90</v>
      </c>
      <c r="D24" s="82" t="s">
        <v>90</v>
      </c>
      <c r="E24" s="82" t="s">
        <v>90</v>
      </c>
      <c r="F24" s="81">
        <v>32</v>
      </c>
      <c r="G24" s="484"/>
      <c r="H24" s="485">
        <f t="shared" si="1"/>
        <v>0</v>
      </c>
      <c r="I24" s="81">
        <v>34</v>
      </c>
      <c r="J24" s="484"/>
      <c r="K24" s="485">
        <f t="shared" si="2"/>
        <v>0</v>
      </c>
      <c r="L24" s="81">
        <v>35</v>
      </c>
      <c r="M24" s="484"/>
      <c r="N24" s="485">
        <f t="shared" si="0"/>
        <v>0</v>
      </c>
      <c r="O24" s="486">
        <f t="shared" si="3"/>
        <v>0</v>
      </c>
    </row>
    <row r="25" spans="1:15" ht="15.75" customHeight="1">
      <c r="A25" s="57" t="s">
        <v>196</v>
      </c>
      <c r="B25" s="4"/>
      <c r="C25" s="81" t="s">
        <v>90</v>
      </c>
      <c r="D25" s="82" t="s">
        <v>90</v>
      </c>
      <c r="E25" s="82" t="s">
        <v>90</v>
      </c>
      <c r="F25" s="81">
        <v>32</v>
      </c>
      <c r="G25" s="484"/>
      <c r="H25" s="485">
        <f t="shared" si="1"/>
        <v>0</v>
      </c>
      <c r="I25" s="81">
        <v>34</v>
      </c>
      <c r="J25" s="484"/>
      <c r="K25" s="485">
        <f t="shared" si="2"/>
        <v>0</v>
      </c>
      <c r="L25" s="81">
        <v>35</v>
      </c>
      <c r="M25" s="484"/>
      <c r="N25" s="485">
        <f t="shared" si="0"/>
        <v>0</v>
      </c>
      <c r="O25" s="486">
        <f t="shared" si="3"/>
        <v>0</v>
      </c>
    </row>
    <row r="26" spans="1:15" ht="15.75" customHeight="1">
      <c r="A26" s="57" t="s">
        <v>96</v>
      </c>
      <c r="B26" s="4"/>
      <c r="C26" s="81" t="s">
        <v>90</v>
      </c>
      <c r="D26" s="82" t="s">
        <v>90</v>
      </c>
      <c r="E26" s="82" t="s">
        <v>90</v>
      </c>
      <c r="F26" s="81">
        <v>32</v>
      </c>
      <c r="G26" s="484"/>
      <c r="H26" s="485">
        <f t="shared" si="1"/>
        <v>0</v>
      </c>
      <c r="I26" s="81">
        <v>34</v>
      </c>
      <c r="J26" s="484"/>
      <c r="K26" s="485">
        <f t="shared" si="2"/>
        <v>0</v>
      </c>
      <c r="L26" s="81">
        <v>35</v>
      </c>
      <c r="M26" s="484"/>
      <c r="N26" s="485">
        <f t="shared" si="0"/>
        <v>0</v>
      </c>
      <c r="O26" s="486">
        <f t="shared" si="3"/>
        <v>0</v>
      </c>
    </row>
    <row r="27" spans="1:15" ht="15.75" customHeight="1">
      <c r="A27" s="57" t="s">
        <v>97</v>
      </c>
      <c r="B27" s="4"/>
      <c r="C27" s="81" t="s">
        <v>90</v>
      </c>
      <c r="D27" s="82" t="s">
        <v>90</v>
      </c>
      <c r="E27" s="82" t="s">
        <v>90</v>
      </c>
      <c r="F27" s="81">
        <v>32</v>
      </c>
      <c r="G27" s="484"/>
      <c r="H27" s="485">
        <f t="shared" si="1"/>
        <v>0</v>
      </c>
      <c r="I27" s="81">
        <v>34</v>
      </c>
      <c r="J27" s="484"/>
      <c r="K27" s="485">
        <f t="shared" si="2"/>
        <v>0</v>
      </c>
      <c r="L27" s="81">
        <v>35</v>
      </c>
      <c r="M27" s="484"/>
      <c r="N27" s="485">
        <f t="shared" si="0"/>
        <v>0</v>
      </c>
      <c r="O27" s="486">
        <f t="shared" si="3"/>
        <v>0</v>
      </c>
    </row>
    <row r="28" spans="1:15" ht="15.75" customHeight="1">
      <c r="A28" s="57" t="s">
        <v>98</v>
      </c>
      <c r="B28" s="4"/>
      <c r="C28" s="81" t="s">
        <v>90</v>
      </c>
      <c r="D28" s="82" t="s">
        <v>90</v>
      </c>
      <c r="E28" s="82" t="s">
        <v>90</v>
      </c>
      <c r="F28" s="81">
        <v>32</v>
      </c>
      <c r="G28" s="484"/>
      <c r="H28" s="485">
        <f t="shared" si="1"/>
        <v>0</v>
      </c>
      <c r="I28" s="81">
        <v>34</v>
      </c>
      <c r="J28" s="484"/>
      <c r="K28" s="485">
        <f t="shared" si="2"/>
        <v>0</v>
      </c>
      <c r="L28" s="81">
        <v>35</v>
      </c>
      <c r="M28" s="484"/>
      <c r="N28" s="485">
        <f t="shared" si="0"/>
        <v>0</v>
      </c>
      <c r="O28" s="486">
        <f t="shared" si="3"/>
        <v>0</v>
      </c>
    </row>
    <row r="29" spans="1:15" ht="15.75" customHeight="1">
      <c r="A29" s="612" t="s">
        <v>67</v>
      </c>
      <c r="B29" s="4"/>
      <c r="C29" s="81">
        <v>24</v>
      </c>
      <c r="D29" s="484"/>
      <c r="E29" s="485">
        <f>C29*D29</f>
        <v>0</v>
      </c>
      <c r="F29" s="81">
        <v>32</v>
      </c>
      <c r="G29" s="484"/>
      <c r="H29" s="485">
        <f t="shared" si="1"/>
        <v>0</v>
      </c>
      <c r="I29" s="81">
        <v>34</v>
      </c>
      <c r="J29" s="484"/>
      <c r="K29" s="485">
        <f t="shared" si="2"/>
        <v>0</v>
      </c>
      <c r="L29" s="81">
        <v>35</v>
      </c>
      <c r="M29" s="484"/>
      <c r="N29" s="485">
        <f t="shared" si="0"/>
        <v>0</v>
      </c>
      <c r="O29" s="486">
        <f>IF(M29&gt;0,35,IF(J29&gt;0,34,IF(G29&gt;0,32,IF(D29&gt;0,24,0))))</f>
        <v>0</v>
      </c>
    </row>
    <row r="30" spans="1:15" ht="15.75" customHeight="1">
      <c r="A30" s="57" t="s">
        <v>99</v>
      </c>
      <c r="B30" s="4"/>
      <c r="C30" s="81" t="s">
        <v>90</v>
      </c>
      <c r="D30" s="82" t="s">
        <v>90</v>
      </c>
      <c r="E30" s="82" t="s">
        <v>90</v>
      </c>
      <c r="F30" s="81" t="s">
        <v>90</v>
      </c>
      <c r="G30" s="82" t="s">
        <v>90</v>
      </c>
      <c r="H30" s="82" t="s">
        <v>90</v>
      </c>
      <c r="I30" s="81" t="s">
        <v>90</v>
      </c>
      <c r="J30" s="82" t="s">
        <v>90</v>
      </c>
      <c r="K30" s="82" t="s">
        <v>90</v>
      </c>
      <c r="L30" s="81">
        <v>35</v>
      </c>
      <c r="M30" s="484"/>
      <c r="N30" s="485">
        <f>L30*M30</f>
        <v>0</v>
      </c>
      <c r="O30" s="486">
        <f>N30</f>
        <v>0</v>
      </c>
    </row>
    <row r="31" spans="1:15" ht="15.75" customHeight="1">
      <c r="A31" s="483" t="s">
        <v>490</v>
      </c>
      <c r="B31" s="4" t="s">
        <v>100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86">
        <f>SUM(O19:O30)</f>
        <v>0</v>
      </c>
    </row>
    <row r="32" spans="1:15" ht="15.75" customHeight="1">
      <c r="A32" s="483" t="s">
        <v>493</v>
      </c>
      <c r="B32" s="4" t="s">
        <v>101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87">
        <f>'D22'!$L$37-'D22'!$L$40</f>
        <v>0</v>
      </c>
    </row>
    <row r="33" spans="1:15" ht="15.75" customHeight="1">
      <c r="A33" s="483" t="s">
        <v>505</v>
      </c>
      <c r="B33" s="4" t="s">
        <v>102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87">
        <f>O31+O32</f>
        <v>0</v>
      </c>
    </row>
    <row r="34" spans="1:15" ht="15.75" customHeight="1">
      <c r="A34" s="483" t="s">
        <v>511</v>
      </c>
      <c r="B34" s="4" t="s">
        <v>103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88">
        <f>IF(ISERROR(O33*L11),0,ROUND(O33*L11,0))</f>
        <v>0</v>
      </c>
    </row>
    <row r="35" spans="1:15" ht="15.75" customHeight="1">
      <c r="A35" s="91" t="s">
        <v>104</v>
      </c>
      <c r="B35" s="29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8"/>
    </row>
    <row r="36" spans="1:15" ht="15.75" customHeight="1">
      <c r="A36" s="406" t="s">
        <v>677</v>
      </c>
      <c r="B36" s="1" t="s">
        <v>105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1"/>
    </row>
    <row r="37" spans="1:15" ht="13.5">
      <c r="A37" s="2"/>
      <c r="B37" s="1" t="s">
        <v>106</v>
      </c>
      <c r="C37" s="1"/>
      <c r="D37" s="1"/>
      <c r="E37" s="1"/>
      <c r="F37" s="1"/>
      <c r="G37" s="1"/>
      <c r="H37" s="1"/>
      <c r="I37" s="1"/>
      <c r="J37" s="1"/>
      <c r="K37" s="1"/>
      <c r="L37" s="412"/>
      <c r="M37" s="29"/>
      <c r="N37" s="29"/>
      <c r="O37" s="61"/>
    </row>
    <row r="38" spans="1:15" ht="15.75" customHeight="1">
      <c r="A38" s="406" t="s">
        <v>546</v>
      </c>
      <c r="B38" s="1" t="s">
        <v>107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1"/>
    </row>
    <row r="39" spans="1:15" ht="13.5">
      <c r="A39" s="2"/>
      <c r="B39" s="13" t="s">
        <v>108</v>
      </c>
      <c r="C39" s="1"/>
      <c r="D39" s="1"/>
      <c r="E39" s="1"/>
      <c r="F39" s="1"/>
      <c r="G39" s="1"/>
      <c r="H39" s="1"/>
      <c r="I39" s="1"/>
      <c r="J39" s="1"/>
      <c r="K39" s="1"/>
      <c r="L39" s="312">
        <f>ROUND(L37*1.3,0)</f>
        <v>0</v>
      </c>
      <c r="M39" s="29"/>
      <c r="N39" s="29"/>
      <c r="O39" s="61"/>
    </row>
    <row r="40" spans="1:15" ht="5.25" customHeight="1">
      <c r="A40" s="57"/>
      <c r="B40" s="4"/>
      <c r="C40" s="1"/>
      <c r="D40" s="1"/>
      <c r="E40" s="1"/>
      <c r="F40" s="1"/>
      <c r="G40" s="1"/>
      <c r="H40" s="1"/>
      <c r="I40" s="1"/>
      <c r="J40" s="1"/>
      <c r="K40" s="1"/>
      <c r="L40" s="24"/>
      <c r="M40" s="24"/>
      <c r="N40" s="24"/>
      <c r="O40" s="61"/>
    </row>
    <row r="41" spans="1:15" ht="15.75" customHeight="1">
      <c r="A41" s="91" t="s">
        <v>109</v>
      </c>
      <c r="B41" s="29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8"/>
    </row>
    <row r="42" spans="1:15" ht="15.75" customHeight="1">
      <c r="A42" s="406" t="s">
        <v>548</v>
      </c>
      <c r="B42" s="1" t="s">
        <v>110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1"/>
    </row>
    <row r="43" spans="1:15" ht="13.5">
      <c r="A43" s="2"/>
      <c r="B43" s="1" t="s">
        <v>111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400"/>
      <c r="N43" s="29"/>
      <c r="O43" s="87" t="s">
        <v>73</v>
      </c>
    </row>
    <row r="44" spans="1:15" ht="15.75" customHeight="1">
      <c r="A44" s="406" t="s">
        <v>551</v>
      </c>
      <c r="B44" s="1" t="s">
        <v>112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1"/>
    </row>
    <row r="45" spans="1:15" ht="13.5">
      <c r="A45" s="2"/>
      <c r="B45" s="1" t="s">
        <v>113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312">
        <f>ROUND(M43/100*1.44,0)</f>
        <v>0</v>
      </c>
      <c r="N45" s="29"/>
      <c r="O45" s="61"/>
    </row>
    <row r="46" spans="1:15" ht="15.75" customHeight="1">
      <c r="A46" s="406" t="s">
        <v>553</v>
      </c>
      <c r="B46" s="1" t="s">
        <v>117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1"/>
    </row>
    <row r="47" spans="1:15" ht="13.5">
      <c r="A47" s="2"/>
      <c r="B47" s="1" t="s">
        <v>118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312">
        <f>IF(ISERROR(M45*L11),0,ROUND(M45*L11,0))</f>
        <v>0</v>
      </c>
      <c r="N47" s="29"/>
      <c r="O47" s="61"/>
    </row>
    <row r="48" spans="1:15" ht="9" customHeight="1">
      <c r="A48" s="5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8"/>
    </row>
    <row r="49" spans="1:15" ht="17.25" customHeight="1">
      <c r="A49" s="100" t="s">
        <v>119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3"/>
    </row>
    <row r="50" spans="1:15" ht="13.5" customHeight="1">
      <c r="A50" s="100" t="s">
        <v>198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</row>
    <row r="51" spans="1:15" ht="10.5" customHeight="1">
      <c r="A51" s="100" t="s">
        <v>197</v>
      </c>
      <c r="B51" s="6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3"/>
    </row>
    <row r="52" spans="1:15" ht="15.75" customHeight="1">
      <c r="A52" s="13" t="str">
        <f>Rev_Date</f>
        <v>REVISED JULY 1, 2010</v>
      </c>
      <c r="B52" s="1"/>
      <c r="C52" s="1"/>
      <c r="D52" s="15" t="str">
        <f>Exp_Date</f>
        <v>FORM EXPIRES 6-30-12</v>
      </c>
      <c r="E52" s="15"/>
      <c r="F52" s="15"/>
      <c r="G52" s="15"/>
      <c r="H52" s="15"/>
      <c r="I52" s="15"/>
      <c r="J52" s="15"/>
      <c r="K52" s="15"/>
      <c r="L52" s="15"/>
      <c r="M52" s="1"/>
      <c r="N52" s="1"/>
      <c r="O52" s="40" t="s">
        <v>120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Zeros="0" zoomScale="107" zoomScaleNormal="107" zoomScaleSheetLayoutView="100" workbookViewId="0" topLeftCell="A1">
      <selection activeCell="G10" sqref="G10"/>
    </sheetView>
  </sheetViews>
  <sheetFormatPr defaultColWidth="9.140625" defaultRowHeight="12.75"/>
  <cols>
    <col min="1" max="1" width="2.7109375" style="16" customWidth="1"/>
    <col min="2" max="2" width="43.7109375" style="16" customWidth="1"/>
    <col min="3" max="4" width="4.7109375" style="16" customWidth="1"/>
    <col min="5" max="5" width="5.7109375" style="16" customWidth="1"/>
    <col min="6" max="7" width="4.7109375" style="16" customWidth="1"/>
    <col min="8" max="8" width="5.7109375" style="16" customWidth="1"/>
    <col min="9" max="10" width="4.7109375" style="16" customWidth="1"/>
    <col min="11" max="11" width="5.7109375" style="16" customWidth="1"/>
    <col min="12" max="12" width="8.7109375" style="16" customWidth="1"/>
    <col min="13" max="16384" width="9.140625" style="16" customWidth="1"/>
  </cols>
  <sheetData>
    <row r="1" spans="1:12" ht="13.5">
      <c r="A1" s="45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8"/>
    </row>
    <row r="2" spans="1:12" ht="9" customHeight="1">
      <c r="A2" s="49" t="s">
        <v>182</v>
      </c>
      <c r="B2" s="1"/>
      <c r="C2" s="49" t="s">
        <v>450</v>
      </c>
      <c r="D2" s="1"/>
      <c r="E2" s="1"/>
      <c r="F2" s="1"/>
      <c r="G2" s="1"/>
      <c r="H2" s="1"/>
      <c r="I2" s="1"/>
      <c r="J2" s="1"/>
      <c r="K2" s="221" t="s">
        <v>451</v>
      </c>
      <c r="L2" s="61"/>
    </row>
    <row r="3" spans="1:12" s="330" customFormat="1" ht="12.75">
      <c r="A3" s="323">
        <f>'D01'!$F$3</f>
        <v>0</v>
      </c>
      <c r="B3" s="300"/>
      <c r="C3" s="323">
        <f>'D01'!$F$4</f>
        <v>0</v>
      </c>
      <c r="D3" s="300"/>
      <c r="E3" s="300"/>
      <c r="F3" s="300"/>
      <c r="G3" s="300"/>
      <c r="H3" s="300"/>
      <c r="I3" s="300"/>
      <c r="J3" s="300"/>
      <c r="K3" s="328">
        <f>'D01'!$R$4</f>
        <v>0</v>
      </c>
      <c r="L3" s="327"/>
    </row>
    <row r="4" spans="1:12" ht="3" customHeight="1">
      <c r="A4" s="57"/>
      <c r="B4" s="4"/>
      <c r="C4" s="57"/>
      <c r="D4" s="4"/>
      <c r="E4" s="4"/>
      <c r="F4" s="4"/>
      <c r="G4" s="4"/>
      <c r="H4" s="4"/>
      <c r="I4" s="4"/>
      <c r="J4" s="4"/>
      <c r="K4" s="57"/>
      <c r="L4" s="68"/>
    </row>
    <row r="5" spans="1:12" ht="15" customHeight="1">
      <c r="A5" s="69" t="s">
        <v>77</v>
      </c>
      <c r="B5" s="70"/>
      <c r="C5" s="29"/>
      <c r="D5" s="29"/>
      <c r="E5" s="29"/>
      <c r="F5" s="29"/>
      <c r="G5" s="29"/>
      <c r="H5" s="29"/>
      <c r="I5" s="29"/>
      <c r="J5" s="29"/>
      <c r="K5" s="29"/>
      <c r="L5" s="71"/>
    </row>
    <row r="6" spans="1:12" ht="15" customHeight="1">
      <c r="A6" s="69" t="s">
        <v>122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71"/>
    </row>
    <row r="7" spans="1:12" ht="13.5">
      <c r="A7" s="57"/>
      <c r="B7" s="4"/>
      <c r="C7" s="72" t="s">
        <v>80</v>
      </c>
      <c r="D7" s="29"/>
      <c r="E7" s="29"/>
      <c r="F7" s="72" t="s">
        <v>123</v>
      </c>
      <c r="G7" s="29"/>
      <c r="H7" s="29"/>
      <c r="I7" s="72" t="s">
        <v>124</v>
      </c>
      <c r="J7" s="29"/>
      <c r="K7" s="29"/>
      <c r="L7" s="73" t="s">
        <v>455</v>
      </c>
    </row>
    <row r="8" spans="1:12" ht="8.25" customHeight="1">
      <c r="A8" s="2"/>
      <c r="B8" s="1"/>
      <c r="C8" s="74" t="s">
        <v>84</v>
      </c>
      <c r="D8" s="75" t="s">
        <v>85</v>
      </c>
      <c r="E8" s="76"/>
      <c r="F8" s="74" t="s">
        <v>84</v>
      </c>
      <c r="G8" s="75" t="s">
        <v>85</v>
      </c>
      <c r="H8" s="76"/>
      <c r="I8" s="74" t="s">
        <v>84</v>
      </c>
      <c r="J8" s="75" t="s">
        <v>85</v>
      </c>
      <c r="K8" s="75"/>
      <c r="L8" s="77" t="s">
        <v>86</v>
      </c>
    </row>
    <row r="9" spans="1:12" ht="8.25" customHeight="1">
      <c r="A9" s="57"/>
      <c r="B9" s="4"/>
      <c r="C9" s="78" t="s">
        <v>87</v>
      </c>
      <c r="D9" s="79" t="s">
        <v>88</v>
      </c>
      <c r="E9" s="79" t="s">
        <v>455</v>
      </c>
      <c r="F9" s="78" t="s">
        <v>87</v>
      </c>
      <c r="G9" s="79" t="s">
        <v>88</v>
      </c>
      <c r="H9" s="79" t="s">
        <v>455</v>
      </c>
      <c r="I9" s="78" t="s">
        <v>87</v>
      </c>
      <c r="J9" s="79" t="s">
        <v>88</v>
      </c>
      <c r="K9" s="79" t="s">
        <v>455</v>
      </c>
      <c r="L9" s="80" t="s">
        <v>455</v>
      </c>
    </row>
    <row r="10" spans="1:12" ht="18" customHeight="1">
      <c r="A10" s="57" t="s">
        <v>91</v>
      </c>
      <c r="B10" s="4"/>
      <c r="C10" s="81" t="s">
        <v>90</v>
      </c>
      <c r="D10" s="82" t="s">
        <v>90</v>
      </c>
      <c r="E10" s="82" t="s">
        <v>90</v>
      </c>
      <c r="F10" s="81">
        <v>35</v>
      </c>
      <c r="G10" s="484"/>
      <c r="H10" s="485">
        <f>F10*G10</f>
        <v>0</v>
      </c>
      <c r="I10" s="81" t="s">
        <v>90</v>
      </c>
      <c r="J10" s="82" t="s">
        <v>90</v>
      </c>
      <c r="K10" s="82" t="s">
        <v>90</v>
      </c>
      <c r="L10" s="486">
        <f>H10</f>
        <v>0</v>
      </c>
    </row>
    <row r="11" spans="1:12" ht="18" customHeight="1">
      <c r="A11" s="57" t="s">
        <v>125</v>
      </c>
      <c r="B11" s="4"/>
      <c r="C11" s="81">
        <v>28</v>
      </c>
      <c r="D11" s="484"/>
      <c r="E11" s="485">
        <f>C11*D11</f>
        <v>0</v>
      </c>
      <c r="F11" s="81">
        <v>35</v>
      </c>
      <c r="G11" s="484"/>
      <c r="H11" s="485">
        <f>F11*G11</f>
        <v>0</v>
      </c>
      <c r="I11" s="81" t="s">
        <v>90</v>
      </c>
      <c r="J11" s="82" t="s">
        <v>90</v>
      </c>
      <c r="K11" s="82" t="s">
        <v>90</v>
      </c>
      <c r="L11" s="486">
        <f>E11+H11</f>
        <v>0</v>
      </c>
    </row>
    <row r="12" spans="1:12" ht="18" customHeight="1">
      <c r="A12" s="57" t="s">
        <v>126</v>
      </c>
      <c r="B12" s="4"/>
      <c r="C12" s="81" t="s">
        <v>90</v>
      </c>
      <c r="D12" s="82" t="s">
        <v>90</v>
      </c>
      <c r="E12" s="82" t="s">
        <v>90</v>
      </c>
      <c r="F12" s="81" t="s">
        <v>90</v>
      </c>
      <c r="G12" s="82" t="s">
        <v>90</v>
      </c>
      <c r="H12" s="82" t="s">
        <v>90</v>
      </c>
      <c r="I12" s="81">
        <v>40</v>
      </c>
      <c r="J12" s="484"/>
      <c r="K12" s="485">
        <f>I12*J12</f>
        <v>0</v>
      </c>
      <c r="L12" s="486">
        <f>K12</f>
        <v>0</v>
      </c>
    </row>
    <row r="13" spans="1:12" ht="18" customHeight="1">
      <c r="A13" s="57" t="s">
        <v>127</v>
      </c>
      <c r="B13" s="4"/>
      <c r="C13" s="81" t="s">
        <v>90</v>
      </c>
      <c r="D13" s="82" t="s">
        <v>90</v>
      </c>
      <c r="E13" s="82" t="s">
        <v>90</v>
      </c>
      <c r="F13" s="81">
        <v>35</v>
      </c>
      <c r="G13" s="484"/>
      <c r="H13" s="485">
        <f>F13*G13</f>
        <v>0</v>
      </c>
      <c r="I13" s="81" t="s">
        <v>90</v>
      </c>
      <c r="J13" s="82" t="s">
        <v>90</v>
      </c>
      <c r="K13" s="82" t="s">
        <v>90</v>
      </c>
      <c r="L13" s="486">
        <f>H13</f>
        <v>0</v>
      </c>
    </row>
    <row r="14" spans="1:12" ht="18" customHeight="1">
      <c r="A14" s="57" t="s">
        <v>128</v>
      </c>
      <c r="B14" s="4"/>
      <c r="C14" s="81" t="s">
        <v>90</v>
      </c>
      <c r="D14" s="82" t="s">
        <v>90</v>
      </c>
      <c r="E14" s="82" t="s">
        <v>90</v>
      </c>
      <c r="F14" s="81" t="s">
        <v>90</v>
      </c>
      <c r="G14" s="82" t="s">
        <v>90</v>
      </c>
      <c r="H14" s="82" t="s">
        <v>90</v>
      </c>
      <c r="I14" s="81">
        <v>24</v>
      </c>
      <c r="J14" s="484"/>
      <c r="K14" s="485">
        <f aca="true" t="shared" si="0" ref="K14:K31">I14*J14</f>
        <v>0</v>
      </c>
      <c r="L14" s="486">
        <f aca="true" t="shared" si="1" ref="L14:L31">K14</f>
        <v>0</v>
      </c>
    </row>
    <row r="15" spans="1:12" ht="18" customHeight="1">
      <c r="A15" s="57" t="s">
        <v>129</v>
      </c>
      <c r="B15" s="4"/>
      <c r="C15" s="81" t="s">
        <v>90</v>
      </c>
      <c r="D15" s="82" t="s">
        <v>90</v>
      </c>
      <c r="E15" s="82" t="s">
        <v>90</v>
      </c>
      <c r="F15" s="81" t="s">
        <v>90</v>
      </c>
      <c r="G15" s="82" t="s">
        <v>90</v>
      </c>
      <c r="H15" s="82" t="s">
        <v>90</v>
      </c>
      <c r="I15" s="81">
        <v>9</v>
      </c>
      <c r="J15" s="484"/>
      <c r="K15" s="485">
        <f t="shared" si="0"/>
        <v>0</v>
      </c>
      <c r="L15" s="486">
        <f t="shared" si="1"/>
        <v>0</v>
      </c>
    </row>
    <row r="16" spans="1:12" ht="18" customHeight="1">
      <c r="A16" s="57" t="s">
        <v>130</v>
      </c>
      <c r="B16" s="4"/>
      <c r="C16" s="81" t="s">
        <v>90</v>
      </c>
      <c r="D16" s="82" t="s">
        <v>90</v>
      </c>
      <c r="E16" s="82" t="s">
        <v>90</v>
      </c>
      <c r="F16" s="81" t="s">
        <v>90</v>
      </c>
      <c r="G16" s="82" t="s">
        <v>90</v>
      </c>
      <c r="H16" s="82" t="s">
        <v>90</v>
      </c>
      <c r="I16" s="81">
        <v>30</v>
      </c>
      <c r="J16" s="484"/>
      <c r="K16" s="485">
        <f t="shared" si="0"/>
        <v>0</v>
      </c>
      <c r="L16" s="486">
        <f t="shared" si="1"/>
        <v>0</v>
      </c>
    </row>
    <row r="17" spans="1:12" ht="18" customHeight="1">
      <c r="A17" s="57" t="s">
        <v>131</v>
      </c>
      <c r="B17" s="4"/>
      <c r="C17" s="81" t="s">
        <v>90</v>
      </c>
      <c r="D17" s="82" t="s">
        <v>90</v>
      </c>
      <c r="E17" s="82" t="s">
        <v>90</v>
      </c>
      <c r="F17" s="81" t="s">
        <v>90</v>
      </c>
      <c r="G17" s="82" t="s">
        <v>90</v>
      </c>
      <c r="H17" s="82" t="s">
        <v>90</v>
      </c>
      <c r="I17" s="81">
        <v>15</v>
      </c>
      <c r="J17" s="484"/>
      <c r="K17" s="485">
        <f t="shared" si="0"/>
        <v>0</v>
      </c>
      <c r="L17" s="486">
        <f t="shared" si="1"/>
        <v>0</v>
      </c>
    </row>
    <row r="18" spans="1:12" ht="18" customHeight="1">
      <c r="A18" s="57" t="s">
        <v>132</v>
      </c>
      <c r="B18" s="4"/>
      <c r="C18" s="81" t="s">
        <v>90</v>
      </c>
      <c r="D18" s="82" t="s">
        <v>90</v>
      </c>
      <c r="E18" s="82" t="s">
        <v>90</v>
      </c>
      <c r="F18" s="81" t="s">
        <v>90</v>
      </c>
      <c r="G18" s="82" t="s">
        <v>90</v>
      </c>
      <c r="H18" s="82" t="s">
        <v>90</v>
      </c>
      <c r="I18" s="81">
        <v>35</v>
      </c>
      <c r="J18" s="484"/>
      <c r="K18" s="485">
        <f t="shared" si="0"/>
        <v>0</v>
      </c>
      <c r="L18" s="486">
        <f t="shared" si="1"/>
        <v>0</v>
      </c>
    </row>
    <row r="19" spans="1:12" ht="18" customHeight="1">
      <c r="A19" s="57" t="s">
        <v>133</v>
      </c>
      <c r="B19" s="4"/>
      <c r="C19" s="81" t="s">
        <v>90</v>
      </c>
      <c r="D19" s="82" t="s">
        <v>90</v>
      </c>
      <c r="E19" s="82" t="s">
        <v>90</v>
      </c>
      <c r="F19" s="72" t="s">
        <v>90</v>
      </c>
      <c r="G19" s="84" t="s">
        <v>90</v>
      </c>
      <c r="H19" s="84" t="s">
        <v>90</v>
      </c>
      <c r="I19" s="72">
        <v>24</v>
      </c>
      <c r="J19" s="484"/>
      <c r="K19" s="485">
        <f t="shared" si="0"/>
        <v>0</v>
      </c>
      <c r="L19" s="486">
        <f t="shared" si="1"/>
        <v>0</v>
      </c>
    </row>
    <row r="20" spans="1:12" ht="18" customHeight="1">
      <c r="A20" s="57" t="s">
        <v>273</v>
      </c>
      <c r="B20" s="4"/>
      <c r="C20" s="81" t="s">
        <v>90</v>
      </c>
      <c r="D20" s="82" t="s">
        <v>90</v>
      </c>
      <c r="E20" s="82" t="s">
        <v>90</v>
      </c>
      <c r="F20" s="72" t="s">
        <v>90</v>
      </c>
      <c r="G20" s="84" t="s">
        <v>90</v>
      </c>
      <c r="H20" s="84" t="s">
        <v>90</v>
      </c>
      <c r="I20" s="72">
        <v>24</v>
      </c>
      <c r="J20" s="484"/>
      <c r="K20" s="485">
        <f t="shared" si="0"/>
        <v>0</v>
      </c>
      <c r="L20" s="486">
        <f t="shared" si="1"/>
        <v>0</v>
      </c>
    </row>
    <row r="21" spans="1:12" ht="18" customHeight="1">
      <c r="A21" s="57" t="s">
        <v>134</v>
      </c>
      <c r="B21" s="4"/>
      <c r="C21" s="81" t="s">
        <v>90</v>
      </c>
      <c r="D21" s="82" t="s">
        <v>90</v>
      </c>
      <c r="E21" s="82" t="s">
        <v>90</v>
      </c>
      <c r="F21" s="72" t="s">
        <v>90</v>
      </c>
      <c r="G21" s="84" t="s">
        <v>90</v>
      </c>
      <c r="H21" s="84" t="s">
        <v>90</v>
      </c>
      <c r="I21" s="72">
        <v>24</v>
      </c>
      <c r="J21" s="484"/>
      <c r="K21" s="485">
        <f t="shared" si="0"/>
        <v>0</v>
      </c>
      <c r="L21" s="486">
        <f t="shared" si="1"/>
        <v>0</v>
      </c>
    </row>
    <row r="22" spans="1:12" ht="18" customHeight="1">
      <c r="A22" s="57" t="s">
        <v>135</v>
      </c>
      <c r="B22" s="4"/>
      <c r="C22" s="81" t="s">
        <v>90</v>
      </c>
      <c r="D22" s="82" t="s">
        <v>90</v>
      </c>
      <c r="E22" s="82" t="s">
        <v>90</v>
      </c>
      <c r="F22" s="72" t="s">
        <v>90</v>
      </c>
      <c r="G22" s="84" t="s">
        <v>90</v>
      </c>
      <c r="H22" s="84" t="s">
        <v>90</v>
      </c>
      <c r="I22" s="72">
        <v>35</v>
      </c>
      <c r="J22" s="484"/>
      <c r="K22" s="485">
        <f t="shared" si="0"/>
        <v>0</v>
      </c>
      <c r="L22" s="486">
        <f t="shared" si="1"/>
        <v>0</v>
      </c>
    </row>
    <row r="23" spans="1:12" ht="18" customHeight="1">
      <c r="A23" s="57" t="s">
        <v>136</v>
      </c>
      <c r="B23" s="4"/>
      <c r="C23" s="81" t="s">
        <v>90</v>
      </c>
      <c r="D23" s="82" t="s">
        <v>90</v>
      </c>
      <c r="E23" s="82" t="s">
        <v>90</v>
      </c>
      <c r="F23" s="72" t="s">
        <v>90</v>
      </c>
      <c r="G23" s="84" t="s">
        <v>90</v>
      </c>
      <c r="H23" s="84" t="s">
        <v>90</v>
      </c>
      <c r="I23" s="72">
        <v>24</v>
      </c>
      <c r="J23" s="484"/>
      <c r="K23" s="485">
        <f t="shared" si="0"/>
        <v>0</v>
      </c>
      <c r="L23" s="486">
        <f t="shared" si="1"/>
        <v>0</v>
      </c>
    </row>
    <row r="24" spans="1:12" ht="18" customHeight="1">
      <c r="A24" s="57" t="s">
        <v>137</v>
      </c>
      <c r="B24" s="4"/>
      <c r="C24" s="81" t="s">
        <v>90</v>
      </c>
      <c r="D24" s="82" t="s">
        <v>90</v>
      </c>
      <c r="E24" s="82" t="s">
        <v>90</v>
      </c>
      <c r="F24" s="72" t="s">
        <v>90</v>
      </c>
      <c r="G24" s="84" t="s">
        <v>90</v>
      </c>
      <c r="H24" s="84" t="s">
        <v>90</v>
      </c>
      <c r="I24" s="72">
        <v>24</v>
      </c>
      <c r="J24" s="484"/>
      <c r="K24" s="485">
        <f t="shared" si="0"/>
        <v>0</v>
      </c>
      <c r="L24" s="486">
        <f t="shared" si="1"/>
        <v>0</v>
      </c>
    </row>
    <row r="25" spans="1:12" ht="18" customHeight="1">
      <c r="A25" s="57" t="s">
        <v>138</v>
      </c>
      <c r="B25" s="4"/>
      <c r="C25" s="81" t="s">
        <v>90</v>
      </c>
      <c r="D25" s="82" t="s">
        <v>90</v>
      </c>
      <c r="E25" s="82" t="s">
        <v>90</v>
      </c>
      <c r="F25" s="72" t="s">
        <v>90</v>
      </c>
      <c r="G25" s="84" t="s">
        <v>90</v>
      </c>
      <c r="H25" s="84" t="s">
        <v>90</v>
      </c>
      <c r="I25" s="72">
        <v>24</v>
      </c>
      <c r="J25" s="484"/>
      <c r="K25" s="485">
        <f t="shared" si="0"/>
        <v>0</v>
      </c>
      <c r="L25" s="486">
        <f t="shared" si="1"/>
        <v>0</v>
      </c>
    </row>
    <row r="26" spans="1:12" ht="18" customHeight="1">
      <c r="A26" s="57" t="s">
        <v>139</v>
      </c>
      <c r="B26" s="4"/>
      <c r="C26" s="81" t="s">
        <v>90</v>
      </c>
      <c r="D26" s="82" t="s">
        <v>90</v>
      </c>
      <c r="E26" s="82" t="s">
        <v>90</v>
      </c>
      <c r="F26" s="72" t="s">
        <v>90</v>
      </c>
      <c r="G26" s="84" t="s">
        <v>90</v>
      </c>
      <c r="H26" s="84" t="s">
        <v>90</v>
      </c>
      <c r="I26" s="72">
        <v>24</v>
      </c>
      <c r="J26" s="484"/>
      <c r="K26" s="485">
        <f t="shared" si="0"/>
        <v>0</v>
      </c>
      <c r="L26" s="486">
        <f t="shared" si="1"/>
        <v>0</v>
      </c>
    </row>
    <row r="27" spans="1:12" ht="18" customHeight="1">
      <c r="A27" s="57" t="s">
        <v>140</v>
      </c>
      <c r="B27" s="4"/>
      <c r="C27" s="81" t="s">
        <v>90</v>
      </c>
      <c r="D27" s="82" t="s">
        <v>90</v>
      </c>
      <c r="E27" s="82" t="s">
        <v>90</v>
      </c>
      <c r="F27" s="72" t="s">
        <v>90</v>
      </c>
      <c r="G27" s="84" t="s">
        <v>90</v>
      </c>
      <c r="H27" s="84" t="s">
        <v>90</v>
      </c>
      <c r="I27" s="72">
        <v>24</v>
      </c>
      <c r="J27" s="484"/>
      <c r="K27" s="485">
        <f t="shared" si="0"/>
        <v>0</v>
      </c>
      <c r="L27" s="486">
        <f t="shared" si="1"/>
        <v>0</v>
      </c>
    </row>
    <row r="28" spans="1:12" ht="18" customHeight="1">
      <c r="A28" s="57" t="s">
        <v>141</v>
      </c>
      <c r="B28" s="4"/>
      <c r="C28" s="81" t="s">
        <v>90</v>
      </c>
      <c r="D28" s="82" t="s">
        <v>90</v>
      </c>
      <c r="E28" s="82" t="s">
        <v>90</v>
      </c>
      <c r="F28" s="72" t="s">
        <v>90</v>
      </c>
      <c r="G28" s="84" t="s">
        <v>90</v>
      </c>
      <c r="H28" s="84" t="s">
        <v>90</v>
      </c>
      <c r="I28" s="72">
        <v>24</v>
      </c>
      <c r="J28" s="484"/>
      <c r="K28" s="485">
        <f t="shared" si="0"/>
        <v>0</v>
      </c>
      <c r="L28" s="486">
        <f t="shared" si="1"/>
        <v>0</v>
      </c>
    </row>
    <row r="29" spans="1:12" ht="18" customHeight="1">
      <c r="A29" s="57" t="s">
        <v>274</v>
      </c>
      <c r="B29" s="4"/>
      <c r="C29" s="81" t="s">
        <v>90</v>
      </c>
      <c r="D29" s="82" t="s">
        <v>90</v>
      </c>
      <c r="E29" s="82" t="s">
        <v>90</v>
      </c>
      <c r="F29" s="72" t="s">
        <v>90</v>
      </c>
      <c r="G29" s="84" t="s">
        <v>90</v>
      </c>
      <c r="H29" s="84" t="s">
        <v>90</v>
      </c>
      <c r="I29" s="72">
        <v>24</v>
      </c>
      <c r="J29" s="484"/>
      <c r="K29" s="485">
        <f t="shared" si="0"/>
        <v>0</v>
      </c>
      <c r="L29" s="486">
        <f t="shared" si="1"/>
        <v>0</v>
      </c>
    </row>
    <row r="30" spans="1:12" ht="18" customHeight="1">
      <c r="A30" s="57" t="s">
        <v>142</v>
      </c>
      <c r="B30" s="4"/>
      <c r="C30" s="81" t="s">
        <v>90</v>
      </c>
      <c r="D30" s="82" t="s">
        <v>90</v>
      </c>
      <c r="E30" s="82" t="s">
        <v>90</v>
      </c>
      <c r="F30" s="72" t="s">
        <v>90</v>
      </c>
      <c r="G30" s="84" t="s">
        <v>90</v>
      </c>
      <c r="H30" s="84" t="s">
        <v>90</v>
      </c>
      <c r="I30" s="72">
        <v>24</v>
      </c>
      <c r="J30" s="484"/>
      <c r="K30" s="485">
        <f>I30*J30</f>
        <v>0</v>
      </c>
      <c r="L30" s="486">
        <f t="shared" si="1"/>
        <v>0</v>
      </c>
    </row>
    <row r="31" spans="1:12" ht="18" customHeight="1">
      <c r="A31" s="57" t="s">
        <v>246</v>
      </c>
      <c r="B31" s="4"/>
      <c r="C31" s="81" t="s">
        <v>90</v>
      </c>
      <c r="D31" s="82" t="s">
        <v>90</v>
      </c>
      <c r="E31" s="82" t="s">
        <v>90</v>
      </c>
      <c r="F31" s="72" t="s">
        <v>90</v>
      </c>
      <c r="G31" s="84" t="s">
        <v>90</v>
      </c>
      <c r="H31" s="84" t="s">
        <v>90</v>
      </c>
      <c r="I31" s="72">
        <v>24</v>
      </c>
      <c r="J31" s="484"/>
      <c r="K31" s="485">
        <f t="shared" si="0"/>
        <v>0</v>
      </c>
      <c r="L31" s="486">
        <f t="shared" si="1"/>
        <v>0</v>
      </c>
    </row>
    <row r="32" spans="1:12" ht="18" customHeight="1">
      <c r="A32" s="57" t="s">
        <v>143</v>
      </c>
      <c r="B32" s="4"/>
      <c r="C32" s="81" t="s">
        <v>90</v>
      </c>
      <c r="D32" s="82" t="s">
        <v>90</v>
      </c>
      <c r="E32" s="82" t="s">
        <v>90</v>
      </c>
      <c r="F32" s="81">
        <v>35</v>
      </c>
      <c r="G32" s="484"/>
      <c r="H32" s="485">
        <f>F32*G32</f>
        <v>0</v>
      </c>
      <c r="I32" s="81" t="s">
        <v>90</v>
      </c>
      <c r="J32" s="82" t="s">
        <v>90</v>
      </c>
      <c r="K32" s="82" t="s">
        <v>90</v>
      </c>
      <c r="L32" s="486">
        <f>H32</f>
        <v>0</v>
      </c>
    </row>
    <row r="33" spans="1:12" ht="18" customHeight="1">
      <c r="A33" s="57" t="s">
        <v>144</v>
      </c>
      <c r="B33" s="4"/>
      <c r="C33" s="81" t="s">
        <v>90</v>
      </c>
      <c r="D33" s="82" t="s">
        <v>90</v>
      </c>
      <c r="E33" s="82" t="s">
        <v>90</v>
      </c>
      <c r="F33" s="81" t="s">
        <v>90</v>
      </c>
      <c r="G33" s="82" t="s">
        <v>90</v>
      </c>
      <c r="H33" s="82" t="s">
        <v>90</v>
      </c>
      <c r="I33" s="81">
        <v>40</v>
      </c>
      <c r="J33" s="484"/>
      <c r="K33" s="485">
        <f>I33*J33</f>
        <v>0</v>
      </c>
      <c r="L33" s="486">
        <f>K33</f>
        <v>0</v>
      </c>
    </row>
    <row r="34" spans="1:12" ht="18" customHeight="1">
      <c r="A34" s="57" t="s">
        <v>145</v>
      </c>
      <c r="B34" s="4"/>
      <c r="C34" s="81" t="s">
        <v>90</v>
      </c>
      <c r="D34" s="82" t="s">
        <v>90</v>
      </c>
      <c r="E34" s="82" t="s">
        <v>90</v>
      </c>
      <c r="F34" s="81">
        <v>35</v>
      </c>
      <c r="G34" s="484"/>
      <c r="H34" s="485">
        <f>F34*G34</f>
        <v>0</v>
      </c>
      <c r="I34" s="81" t="s">
        <v>90</v>
      </c>
      <c r="J34" s="82" t="s">
        <v>90</v>
      </c>
      <c r="K34" s="82" t="s">
        <v>90</v>
      </c>
      <c r="L34" s="486">
        <f>H34</f>
        <v>0</v>
      </c>
    </row>
    <row r="35" spans="1:12" ht="18" customHeight="1">
      <c r="A35" s="57" t="s">
        <v>199</v>
      </c>
      <c r="B35" s="4"/>
      <c r="C35" s="81">
        <v>28</v>
      </c>
      <c r="D35" s="484"/>
      <c r="E35" s="485">
        <f>C35*D35</f>
        <v>0</v>
      </c>
      <c r="F35" s="81">
        <v>35</v>
      </c>
      <c r="G35" s="484"/>
      <c r="H35" s="485">
        <f>F35*G35</f>
        <v>0</v>
      </c>
      <c r="I35" s="81" t="s">
        <v>90</v>
      </c>
      <c r="J35" s="82" t="s">
        <v>90</v>
      </c>
      <c r="K35" s="82" t="s">
        <v>90</v>
      </c>
      <c r="L35" s="486">
        <f>IF(G35&gt;0,35,IF(D35&gt;0,28,0))</f>
        <v>0</v>
      </c>
    </row>
    <row r="36" spans="1:12" ht="18" customHeight="1">
      <c r="A36" s="57" t="s">
        <v>99</v>
      </c>
      <c r="B36" s="4"/>
      <c r="C36" s="81" t="s">
        <v>90</v>
      </c>
      <c r="D36" s="82" t="s">
        <v>90</v>
      </c>
      <c r="E36" s="82" t="s">
        <v>90</v>
      </c>
      <c r="F36" s="81" t="s">
        <v>90</v>
      </c>
      <c r="G36" s="82" t="s">
        <v>90</v>
      </c>
      <c r="H36" s="82" t="s">
        <v>90</v>
      </c>
      <c r="I36" s="81">
        <v>40</v>
      </c>
      <c r="J36" s="484"/>
      <c r="K36" s="485">
        <f>I36*J36</f>
        <v>0</v>
      </c>
      <c r="L36" s="486">
        <f>K36</f>
        <v>0</v>
      </c>
    </row>
    <row r="37" spans="1:12" ht="18" customHeight="1">
      <c r="A37" s="483" t="s">
        <v>555</v>
      </c>
      <c r="B37" s="4" t="s">
        <v>100</v>
      </c>
      <c r="C37" s="4"/>
      <c r="D37" s="4"/>
      <c r="E37" s="4"/>
      <c r="F37" s="4"/>
      <c r="G37" s="4"/>
      <c r="H37" s="4"/>
      <c r="I37" s="4"/>
      <c r="J37" s="4"/>
      <c r="K37" s="4"/>
      <c r="L37" s="486">
        <f>SUM(L10:L36)</f>
        <v>0</v>
      </c>
    </row>
    <row r="38" spans="1:12" ht="13.5" customHeight="1">
      <c r="A38" s="406" t="s">
        <v>557</v>
      </c>
      <c r="B38" s="1" t="s">
        <v>146</v>
      </c>
      <c r="C38" s="1"/>
      <c r="D38" s="1"/>
      <c r="E38" s="1"/>
      <c r="F38" s="1"/>
      <c r="G38" s="1"/>
      <c r="H38" s="1"/>
      <c r="I38" s="1"/>
      <c r="J38" s="1"/>
      <c r="K38" s="1"/>
      <c r="L38" s="489"/>
    </row>
    <row r="39" spans="1:12" ht="12" customHeight="1">
      <c r="A39" s="483"/>
      <c r="B39" s="4" t="s">
        <v>147</v>
      </c>
      <c r="C39" s="4"/>
      <c r="D39" s="4"/>
      <c r="E39" s="4"/>
      <c r="F39" s="4"/>
      <c r="G39" s="4"/>
      <c r="H39" s="4"/>
      <c r="I39" s="4"/>
      <c r="J39" s="4"/>
      <c r="K39" s="4"/>
      <c r="L39" s="490"/>
    </row>
    <row r="40" spans="1:12" ht="18" customHeight="1">
      <c r="A40" s="483" t="s">
        <v>559</v>
      </c>
      <c r="B40" s="4" t="s">
        <v>148</v>
      </c>
      <c r="C40" s="4"/>
      <c r="D40" s="4"/>
      <c r="E40" s="4"/>
      <c r="F40" s="4"/>
      <c r="G40" s="4"/>
      <c r="H40" s="4"/>
      <c r="I40" s="4"/>
      <c r="J40" s="4"/>
      <c r="K40" s="4"/>
      <c r="L40" s="486">
        <f>ROUND(L37*L39,0)</f>
        <v>0</v>
      </c>
    </row>
    <row r="41" spans="1:12" ht="18" customHeight="1">
      <c r="A41" s="483" t="s">
        <v>561</v>
      </c>
      <c r="B41" s="4" t="s">
        <v>149</v>
      </c>
      <c r="C41" s="4"/>
      <c r="D41" s="4"/>
      <c r="E41" s="4"/>
      <c r="F41" s="4"/>
      <c r="G41" s="4"/>
      <c r="H41" s="4"/>
      <c r="I41" s="4"/>
      <c r="J41" s="4"/>
      <c r="K41" s="4"/>
      <c r="L41" s="83">
        <v>0.85</v>
      </c>
    </row>
    <row r="42" spans="1:12" ht="18" customHeight="1">
      <c r="A42" s="483" t="s">
        <v>851</v>
      </c>
      <c r="B42" s="4" t="s">
        <v>150</v>
      </c>
      <c r="C42" s="4"/>
      <c r="D42" s="4"/>
      <c r="E42" s="4"/>
      <c r="F42" s="4"/>
      <c r="G42" s="4"/>
      <c r="H42" s="4"/>
      <c r="I42" s="4"/>
      <c r="J42" s="4"/>
      <c r="K42" s="4"/>
      <c r="L42" s="486">
        <f>ROUND(L40*L41,0)</f>
        <v>0</v>
      </c>
    </row>
    <row r="43" spans="1:12" ht="18" customHeight="1">
      <c r="A43" s="483" t="s">
        <v>853</v>
      </c>
      <c r="B43" s="4" t="s">
        <v>151</v>
      </c>
      <c r="C43" s="4"/>
      <c r="D43" s="4"/>
      <c r="E43" s="4"/>
      <c r="F43" s="4"/>
      <c r="G43" s="4"/>
      <c r="H43" s="4"/>
      <c r="I43" s="4"/>
      <c r="J43" s="4"/>
      <c r="K43" s="4"/>
      <c r="L43" s="491">
        <f>IF(ISERROR(L42*'D21'!$L$11),0,ROUND(L42*'D21'!$L$11,0))</f>
        <v>0</v>
      </c>
    </row>
    <row r="44" spans="1:12" ht="22.5" customHeight="1">
      <c r="A44" s="85" t="s">
        <v>119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86"/>
    </row>
    <row r="45" spans="1:12" ht="27" customHeight="1">
      <c r="A45" s="13" t="str">
        <f>Rev_Date</f>
        <v>REVISED JULY 1, 2010</v>
      </c>
      <c r="B45" s="1"/>
      <c r="C45" s="15" t="str">
        <f>Exp_Date</f>
        <v>FORM EXPIRES 6-30-12</v>
      </c>
      <c r="D45" s="15"/>
      <c r="E45" s="15"/>
      <c r="F45" s="15"/>
      <c r="G45" s="15"/>
      <c r="H45" s="15"/>
      <c r="I45" s="15"/>
      <c r="J45" s="1"/>
      <c r="K45" s="1"/>
      <c r="L45" s="40" t="s">
        <v>152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zoomScale="116" zoomScaleNormal="116" workbookViewId="0" topLeftCell="A1">
      <selection activeCell="F15" sqref="F15"/>
    </sheetView>
  </sheetViews>
  <sheetFormatPr defaultColWidth="9.140625" defaultRowHeight="12.75"/>
  <cols>
    <col min="1" max="3" width="2.7109375" style="1" customWidth="1"/>
    <col min="4" max="4" width="22.7109375" style="1" customWidth="1"/>
    <col min="5" max="5" width="26.7109375" style="1" customWidth="1"/>
    <col min="6" max="6" width="12.7109375" style="1" customWidth="1"/>
    <col min="7" max="8" width="2.7109375" style="1" customWidth="1"/>
    <col min="9" max="9" width="14.7109375" style="1" customWidth="1"/>
    <col min="10" max="10" width="1.7109375" style="1" customWidth="1"/>
    <col min="11" max="16384" width="9.140625" style="1" customWidth="1"/>
  </cols>
  <sheetData>
    <row r="1" spans="1:10" ht="13.5">
      <c r="A1" s="45" t="s">
        <v>153</v>
      </c>
      <c r="B1" s="46"/>
      <c r="C1" s="47"/>
      <c r="D1" s="47"/>
      <c r="E1" s="46"/>
      <c r="F1" s="46"/>
      <c r="G1" s="46"/>
      <c r="H1" s="46"/>
      <c r="I1" s="46"/>
      <c r="J1" s="48"/>
    </row>
    <row r="2" spans="1:10" ht="9.75" customHeight="1">
      <c r="A2" s="49" t="s">
        <v>182</v>
      </c>
      <c r="B2" s="50"/>
      <c r="C2" s="50"/>
      <c r="D2" s="50"/>
      <c r="E2" s="49" t="s">
        <v>450</v>
      </c>
      <c r="F2" s="50"/>
      <c r="I2" s="49" t="s">
        <v>451</v>
      </c>
      <c r="J2" s="51"/>
    </row>
    <row r="3" spans="1:10" s="300" customFormat="1" ht="11.25" customHeight="1">
      <c r="A3" s="323">
        <f>'D01'!$F$3</f>
        <v>0</v>
      </c>
      <c r="B3" s="324"/>
      <c r="C3" s="325"/>
      <c r="D3" s="325"/>
      <c r="E3" s="296">
        <f>'D01'!$F$4</f>
        <v>0</v>
      </c>
      <c r="G3" s="297"/>
      <c r="H3" s="329"/>
      <c r="I3" s="408">
        <f>'D01'!$R$4</f>
        <v>0</v>
      </c>
      <c r="J3" s="329"/>
    </row>
    <row r="4" spans="1:10" ht="1.5" customHeight="1">
      <c r="A4" s="57"/>
      <c r="B4" s="4"/>
      <c r="C4" s="58"/>
      <c r="D4" s="58"/>
      <c r="E4" s="57"/>
      <c r="F4" s="4"/>
      <c r="G4" s="58"/>
      <c r="H4" s="68"/>
      <c r="I4" s="59"/>
      <c r="J4" s="60"/>
    </row>
    <row r="5" spans="1:10" ht="16.5" customHeight="1">
      <c r="A5" s="406" t="s">
        <v>456</v>
      </c>
      <c r="B5" s="1" t="s">
        <v>154</v>
      </c>
      <c r="J5" s="61"/>
    </row>
    <row r="6" spans="1:10" ht="13.5" customHeight="1">
      <c r="A6" s="2"/>
      <c r="B6" s="62" t="s">
        <v>458</v>
      </c>
      <c r="C6" s="1" t="s">
        <v>155</v>
      </c>
      <c r="F6" s="492">
        <f>'D21'!$O$34</f>
        <v>0</v>
      </c>
      <c r="J6" s="61"/>
    </row>
    <row r="7" spans="1:10" ht="13.5" customHeight="1">
      <c r="A7" s="2"/>
      <c r="B7" s="62" t="s">
        <v>460</v>
      </c>
      <c r="C7" s="1" t="str">
        <f>CONCATENATE(FY," Per Pupil Cost Limit")</f>
        <v>2010-2011 Per Pupil Cost Limit</v>
      </c>
      <c r="F7" s="63">
        <v>14740</v>
      </c>
      <c r="J7" s="61"/>
    </row>
    <row r="8" spans="1:10" ht="13.5" customHeight="1">
      <c r="A8" s="2"/>
      <c r="B8" s="62" t="s">
        <v>462</v>
      </c>
      <c r="C8" s="1" t="s">
        <v>156</v>
      </c>
      <c r="J8" s="61"/>
    </row>
    <row r="9" spans="1:10" ht="13.5" customHeight="1">
      <c r="A9" s="2"/>
      <c r="D9" s="1" t="s">
        <v>157</v>
      </c>
      <c r="H9" s="39" t="s">
        <v>587</v>
      </c>
      <c r="I9" s="390">
        <f>IF(ISERROR(F6*F7),0,ROUND(F6*F7,0))</f>
        <v>0</v>
      </c>
      <c r="J9" s="61"/>
    </row>
    <row r="10" spans="1:10" ht="16.5" customHeight="1">
      <c r="A10" s="406" t="s">
        <v>479</v>
      </c>
      <c r="B10" s="1" t="s">
        <v>158</v>
      </c>
      <c r="D10" s="62"/>
      <c r="J10" s="61"/>
    </row>
    <row r="11" spans="1:10" ht="13.5" customHeight="1">
      <c r="A11" s="2"/>
      <c r="B11" s="62" t="s">
        <v>458</v>
      </c>
      <c r="C11" s="1" t="s">
        <v>159</v>
      </c>
      <c r="J11" s="61"/>
    </row>
    <row r="12" spans="1:10" ht="13.5" customHeight="1">
      <c r="A12" s="2"/>
      <c r="C12" s="1" t="s">
        <v>473</v>
      </c>
      <c r="D12" s="1" t="s">
        <v>160</v>
      </c>
      <c r="F12" s="390">
        <f>'D22'!$L$43</f>
        <v>0</v>
      </c>
      <c r="J12" s="61"/>
    </row>
    <row r="13" spans="1:10" ht="13.5" customHeight="1">
      <c r="A13" s="2"/>
      <c r="C13" s="1" t="s">
        <v>474</v>
      </c>
      <c r="D13" s="1" t="s">
        <v>161</v>
      </c>
      <c r="J13" s="61"/>
    </row>
    <row r="14" spans="1:10" ht="13.5" customHeight="1">
      <c r="A14" s="2"/>
      <c r="D14" s="1" t="s">
        <v>163</v>
      </c>
      <c r="F14" s="65"/>
      <c r="J14" s="61"/>
    </row>
    <row r="15" spans="1:10" ht="13.5" customHeight="1">
      <c r="A15" s="2"/>
      <c r="D15" s="17" t="s">
        <v>164</v>
      </c>
      <c r="F15" s="493"/>
      <c r="J15" s="61"/>
    </row>
    <row r="16" spans="1:10" ht="13.5" customHeight="1">
      <c r="A16" s="2"/>
      <c r="D16" s="1" t="s">
        <v>165</v>
      </c>
      <c r="F16" s="44" t="s">
        <v>849</v>
      </c>
      <c r="J16" s="61"/>
    </row>
    <row r="17" spans="1:10" ht="13.5" customHeight="1">
      <c r="A17" s="2"/>
      <c r="C17" s="1" t="s">
        <v>475</v>
      </c>
      <c r="D17" s="1" t="s">
        <v>166</v>
      </c>
      <c r="J17" s="61"/>
    </row>
    <row r="18" spans="1:10" ht="13.5" customHeight="1">
      <c r="A18" s="2"/>
      <c r="D18" s="1" t="s">
        <v>167</v>
      </c>
      <c r="F18" s="390">
        <f>IF(ISERROR(F12*F15),0,ROUND(F12*F15,0))</f>
        <v>0</v>
      </c>
      <c r="J18" s="61"/>
    </row>
    <row r="19" spans="1:10" ht="13.5" customHeight="1">
      <c r="A19" s="2"/>
      <c r="B19" s="62" t="s">
        <v>460</v>
      </c>
      <c r="C19" s="1" t="str">
        <f>CONCATENATE(FY," Per Pupil Cost Limit")</f>
        <v>2010-2011 Per Pupil Cost Limit</v>
      </c>
      <c r="F19" s="63">
        <v>22109</v>
      </c>
      <c r="J19" s="61"/>
    </row>
    <row r="20" spans="1:10" ht="13.5" customHeight="1">
      <c r="A20" s="2"/>
      <c r="B20" s="62" t="s">
        <v>462</v>
      </c>
      <c r="C20" s="1" t="s">
        <v>168</v>
      </c>
      <c r="J20" s="61"/>
    </row>
    <row r="21" spans="1:10" ht="13.5" customHeight="1">
      <c r="A21" s="2"/>
      <c r="D21" s="1" t="s">
        <v>169</v>
      </c>
      <c r="H21" s="39" t="s">
        <v>587</v>
      </c>
      <c r="I21" s="390">
        <f>IF(ISERROR(F18*F19),0,ROUND(F18*F19,0))</f>
        <v>0</v>
      </c>
      <c r="J21" s="61"/>
    </row>
    <row r="22" spans="1:10" ht="16.5" customHeight="1">
      <c r="A22" s="406" t="s">
        <v>485</v>
      </c>
      <c r="B22" s="1" t="s">
        <v>170</v>
      </c>
      <c r="J22" s="61"/>
    </row>
    <row r="23" spans="1:10" ht="13.5" customHeight="1">
      <c r="A23" s="2"/>
      <c r="B23" s="62" t="s">
        <v>458</v>
      </c>
      <c r="C23" s="1" t="s">
        <v>171</v>
      </c>
      <c r="J23" s="61"/>
    </row>
    <row r="24" spans="1:10" ht="13.5" customHeight="1">
      <c r="A24" s="2"/>
      <c r="C24" s="1" t="s">
        <v>473</v>
      </c>
      <c r="D24" s="1" t="s">
        <v>160</v>
      </c>
      <c r="F24" s="390">
        <f>'D22'!$L$43</f>
        <v>0</v>
      </c>
      <c r="J24" s="61"/>
    </row>
    <row r="25" spans="1:10" ht="13.5" customHeight="1">
      <c r="A25" s="2"/>
      <c r="C25" s="1" t="s">
        <v>474</v>
      </c>
      <c r="D25" s="1" t="s">
        <v>161</v>
      </c>
      <c r="J25" s="61"/>
    </row>
    <row r="26" spans="1:10" ht="13.5" customHeight="1">
      <c r="A26" s="2"/>
      <c r="D26" s="1" t="s">
        <v>172</v>
      </c>
      <c r="J26" s="61"/>
    </row>
    <row r="27" spans="1:10" ht="13.5" customHeight="1">
      <c r="A27" s="2"/>
      <c r="D27" s="1" t="s">
        <v>173</v>
      </c>
      <c r="F27" s="493"/>
      <c r="J27" s="61"/>
    </row>
    <row r="28" spans="1:10" ht="13.5" customHeight="1">
      <c r="A28" s="2"/>
      <c r="D28" s="17" t="s">
        <v>174</v>
      </c>
      <c r="F28" s="44" t="s">
        <v>849</v>
      </c>
      <c r="J28" s="61"/>
    </row>
    <row r="29" spans="1:10" ht="13.5" customHeight="1">
      <c r="A29" s="2"/>
      <c r="C29" s="1" t="s">
        <v>475</v>
      </c>
      <c r="D29" s="1" t="s">
        <v>175</v>
      </c>
      <c r="J29" s="61"/>
    </row>
    <row r="30" spans="1:10" ht="13.5" customHeight="1">
      <c r="A30" s="2"/>
      <c r="D30" s="1" t="s">
        <v>167</v>
      </c>
      <c r="F30" s="390">
        <f>IF(ISERROR(F27*F24),0,IF((ROUND(F12*F15,0)-ROUND(F12*F15,1))=0.5,F24-F18,ROUND(F27*F24,0)))</f>
        <v>0</v>
      </c>
      <c r="J30" s="61"/>
    </row>
    <row r="31" spans="1:10" ht="13.5" customHeight="1">
      <c r="A31" s="2"/>
      <c r="C31" s="1" t="s">
        <v>476</v>
      </c>
      <c r="D31" s="1" t="s">
        <v>176</v>
      </c>
      <c r="J31" s="61"/>
    </row>
    <row r="32" spans="1:10" ht="13.5" customHeight="1">
      <c r="A32" s="2"/>
      <c r="D32" s="1" t="s">
        <v>177</v>
      </c>
      <c r="F32" s="390">
        <f>'D21'!$L$39</f>
        <v>0</v>
      </c>
      <c r="J32" s="61"/>
    </row>
    <row r="33" spans="1:10" ht="13.5" customHeight="1">
      <c r="A33" s="2"/>
      <c r="C33" s="1" t="s">
        <v>477</v>
      </c>
      <c r="D33" s="1" t="s">
        <v>178</v>
      </c>
      <c r="F33" s="390">
        <f>IF(ISERROR(F32+F30),0,F32+F30)</f>
        <v>0</v>
      </c>
      <c r="J33" s="61"/>
    </row>
    <row r="34" spans="1:10" ht="13.5" customHeight="1">
      <c r="A34" s="2"/>
      <c r="B34" s="62" t="s">
        <v>460</v>
      </c>
      <c r="C34" s="1" t="str">
        <f>CONCATENATE(FY," Per Pupil Cost Limit")</f>
        <v>2010-2011 Per Pupil Cost Limit</v>
      </c>
      <c r="F34" s="63">
        <v>27374</v>
      </c>
      <c r="J34" s="61"/>
    </row>
    <row r="35" spans="1:10" ht="13.5" customHeight="1">
      <c r="A35" s="2"/>
      <c r="B35" s="62" t="s">
        <v>462</v>
      </c>
      <c r="C35" s="1" t="s">
        <v>179</v>
      </c>
      <c r="J35" s="61"/>
    </row>
    <row r="36" spans="1:10" ht="13.5" customHeight="1">
      <c r="A36" s="2"/>
      <c r="C36" s="1" t="s">
        <v>180</v>
      </c>
      <c r="H36" s="39" t="s">
        <v>587</v>
      </c>
      <c r="I36" s="390">
        <f>IF(ISERROR(F33*F34),0,ROUND(F33*F34,0))</f>
        <v>0</v>
      </c>
      <c r="J36" s="61"/>
    </row>
    <row r="37" spans="1:10" ht="16.5" customHeight="1">
      <c r="A37" s="406" t="s">
        <v>490</v>
      </c>
      <c r="B37" s="1" t="s">
        <v>200</v>
      </c>
      <c r="J37" s="61"/>
    </row>
    <row r="38" spans="1:10" ht="13.5" customHeight="1">
      <c r="A38" s="2"/>
      <c r="B38" s="62" t="s">
        <v>458</v>
      </c>
      <c r="C38" s="1" t="s">
        <v>201</v>
      </c>
      <c r="F38" s="390">
        <f>'D21'!$M$47</f>
        <v>0</v>
      </c>
      <c r="J38" s="61"/>
    </row>
    <row r="39" spans="1:10" ht="13.5" customHeight="1">
      <c r="A39" s="2"/>
      <c r="B39" s="62" t="s">
        <v>460</v>
      </c>
      <c r="C39" s="1" t="str">
        <f>CONCATENATE(FY," Per Pupil Cost Limit")</f>
        <v>2010-2011 Per Pupil Cost Limit</v>
      </c>
      <c r="F39" s="63">
        <v>27374</v>
      </c>
      <c r="J39" s="61"/>
    </row>
    <row r="40" spans="1:10" ht="13.5" customHeight="1">
      <c r="A40" s="2"/>
      <c r="B40" s="62" t="s">
        <v>462</v>
      </c>
      <c r="C40" s="1" t="s">
        <v>202</v>
      </c>
      <c r="J40" s="61"/>
    </row>
    <row r="41" spans="1:10" ht="13.5" customHeight="1">
      <c r="A41" s="2"/>
      <c r="D41" s="1" t="s">
        <v>616</v>
      </c>
      <c r="H41" s="39" t="s">
        <v>587</v>
      </c>
      <c r="I41" s="390">
        <f>IF(ISERROR(F38*F39),0,ROUND(F38*F39,0))</f>
        <v>0</v>
      </c>
      <c r="J41" s="61"/>
    </row>
    <row r="42" spans="1:10" ht="16.5" customHeight="1">
      <c r="A42" s="406" t="s">
        <v>493</v>
      </c>
      <c r="B42" s="1" t="s">
        <v>203</v>
      </c>
      <c r="F42" s="66">
        <f>IF($I$44&gt;$I$43,"REFERENDUM","")</f>
      </c>
      <c r="J42" s="61"/>
    </row>
    <row r="43" spans="1:10" ht="13.5" customHeight="1">
      <c r="A43" s="2"/>
      <c r="C43" s="1" t="s">
        <v>204</v>
      </c>
      <c r="F43" s="66">
        <f>IF($I$44&gt;$I$43,"REQUIRED","")</f>
      </c>
      <c r="H43" s="39" t="s">
        <v>587</v>
      </c>
      <c r="I43" s="390">
        <f>IF(ISERROR(I9+I21+I36+I41),0,I9+I21+I36+I41)</f>
        <v>0</v>
      </c>
      <c r="J43" s="61"/>
    </row>
    <row r="44" spans="1:10" ht="16.5" customHeight="1">
      <c r="A44" s="406" t="s">
        <v>505</v>
      </c>
      <c r="B44" s="1" t="s">
        <v>205</v>
      </c>
      <c r="H44" s="39" t="s">
        <v>587</v>
      </c>
      <c r="I44" s="390">
        <f>'D20'!$J$27</f>
        <v>0</v>
      </c>
      <c r="J44" s="61"/>
    </row>
    <row r="45" spans="1:10" ht="3.75" customHeight="1">
      <c r="A45" s="2"/>
      <c r="J45" s="61"/>
    </row>
    <row r="46" spans="1:10" ht="13.5">
      <c r="A46" s="2"/>
      <c r="C46" s="67"/>
      <c r="D46" s="67"/>
      <c r="J46" s="61"/>
    </row>
    <row r="47" spans="1:10" s="4" customFormat="1" ht="33" customHeight="1">
      <c r="A47" s="57"/>
      <c r="C47" s="510"/>
      <c r="D47" s="510"/>
      <c r="J47" s="68"/>
    </row>
    <row r="48" spans="1:10" ht="6" customHeight="1">
      <c r="A48" s="2"/>
      <c r="C48" s="67"/>
      <c r="D48" s="67"/>
      <c r="J48" s="61"/>
    </row>
    <row r="49" spans="1:10" ht="13.5">
      <c r="A49" s="2"/>
      <c r="D49" s="1" t="s">
        <v>63</v>
      </c>
      <c r="J49" s="61"/>
    </row>
    <row r="50" spans="1:10" ht="6" customHeight="1">
      <c r="A50" s="2"/>
      <c r="C50" s="67"/>
      <c r="D50" s="67"/>
      <c r="J50" s="61"/>
    </row>
    <row r="51" spans="1:10" ht="14.25" customHeight="1">
      <c r="A51" s="406"/>
      <c r="E51" s="1" t="s">
        <v>40</v>
      </c>
      <c r="F51" s="3"/>
      <c r="J51" s="61"/>
    </row>
    <row r="52" spans="1:10" ht="7.5" customHeight="1">
      <c r="A52" s="406"/>
      <c r="J52" s="61"/>
    </row>
    <row r="53" spans="1:10" ht="14.25" customHeight="1">
      <c r="A53" s="406"/>
      <c r="E53" s="1" t="s">
        <v>64</v>
      </c>
      <c r="F53" s="3"/>
      <c r="J53" s="61"/>
    </row>
    <row r="54" spans="1:10" ht="9.75" customHeight="1">
      <c r="A54" s="57"/>
      <c r="B54" s="4"/>
      <c r="C54" s="4"/>
      <c r="D54" s="4"/>
      <c r="E54" s="4"/>
      <c r="F54" s="4"/>
      <c r="G54" s="4"/>
      <c r="H54" s="4"/>
      <c r="I54" s="4"/>
      <c r="J54" s="68"/>
    </row>
    <row r="55" spans="1:10" ht="30" customHeight="1">
      <c r="A55" s="1" t="str">
        <f>Rev_Date</f>
        <v>REVISED JULY 1, 2010</v>
      </c>
      <c r="E55" s="40" t="str">
        <f>Exp_Date</f>
        <v>FORM EXPIRES 6-30-12</v>
      </c>
      <c r="F55" s="15"/>
      <c r="G55" s="15"/>
      <c r="H55" s="15"/>
      <c r="I55" s="15"/>
      <c r="J55" s="39" t="s">
        <v>206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2" ht="12.75">
      <c r="A1">
        <v>1</v>
      </c>
      <c r="B1" t="s">
        <v>207</v>
      </c>
    </row>
    <row r="2" spans="1:2" ht="12.75">
      <c r="A2">
        <v>2</v>
      </c>
      <c r="B2" t="s">
        <v>208</v>
      </c>
    </row>
    <row r="3" spans="1:2" ht="12.75">
      <c r="A3">
        <v>3</v>
      </c>
      <c r="B3" t="s">
        <v>209</v>
      </c>
    </row>
    <row r="4" spans="1:2" ht="12.75">
      <c r="A4">
        <v>4</v>
      </c>
      <c r="B4" t="s">
        <v>324</v>
      </c>
    </row>
    <row r="5" spans="1:2" ht="12.75">
      <c r="A5">
        <v>5</v>
      </c>
      <c r="B5" t="s">
        <v>395</v>
      </c>
    </row>
    <row r="6" spans="1:2" ht="12.75">
      <c r="A6">
        <v>6</v>
      </c>
      <c r="B6" t="s">
        <v>397</v>
      </c>
    </row>
    <row r="7" spans="1:2" ht="12.75">
      <c r="A7">
        <v>7</v>
      </c>
      <c r="B7" t="s">
        <v>210</v>
      </c>
    </row>
    <row r="8" spans="1:2" ht="12.75">
      <c r="A8">
        <v>8</v>
      </c>
      <c r="B8" t="s">
        <v>211</v>
      </c>
    </row>
    <row r="9" spans="1:2" ht="12.75">
      <c r="A9">
        <v>9</v>
      </c>
      <c r="B9" t="s">
        <v>212</v>
      </c>
    </row>
    <row r="10" spans="1:2" ht="12.75">
      <c r="A10">
        <v>10</v>
      </c>
      <c r="B10" t="s">
        <v>213</v>
      </c>
    </row>
    <row r="11" spans="1:2" ht="12.75">
      <c r="A11">
        <v>11</v>
      </c>
      <c r="B11" t="s">
        <v>401</v>
      </c>
    </row>
    <row r="12" spans="1:2" ht="12.75">
      <c r="A12">
        <v>12</v>
      </c>
      <c r="B12" t="s">
        <v>403</v>
      </c>
    </row>
    <row r="13" spans="1:2" ht="12.75">
      <c r="A13">
        <v>13</v>
      </c>
      <c r="B13" t="s">
        <v>214</v>
      </c>
    </row>
    <row r="14" spans="1:2" ht="12.75">
      <c r="A14">
        <v>14</v>
      </c>
      <c r="B14" t="s">
        <v>215</v>
      </c>
    </row>
    <row r="15" spans="1:2" ht="12.75">
      <c r="A15">
        <v>15</v>
      </c>
      <c r="B15" t="s">
        <v>405</v>
      </c>
    </row>
    <row r="16" spans="1:2" ht="12.75">
      <c r="A16">
        <v>16</v>
      </c>
      <c r="B16" t="s">
        <v>407</v>
      </c>
    </row>
    <row r="17" spans="1:2" ht="12.75">
      <c r="A17">
        <v>17</v>
      </c>
      <c r="B17" t="s">
        <v>409</v>
      </c>
    </row>
    <row r="18" spans="1:2" ht="12.75">
      <c r="A18">
        <v>18</v>
      </c>
      <c r="B18" t="s">
        <v>375</v>
      </c>
    </row>
    <row r="19" spans="1:2" ht="12.75">
      <c r="A19">
        <v>19</v>
      </c>
      <c r="B19" t="s">
        <v>411</v>
      </c>
    </row>
    <row r="20" spans="1:2" ht="12.75">
      <c r="A20">
        <v>20</v>
      </c>
      <c r="B20" t="s">
        <v>414</v>
      </c>
    </row>
    <row r="21" spans="1:2" ht="12.75">
      <c r="A21">
        <v>21</v>
      </c>
      <c r="B21" t="s">
        <v>416</v>
      </c>
    </row>
    <row r="22" spans="1:2" ht="12.75">
      <c r="A22">
        <v>22</v>
      </c>
      <c r="B22" t="s">
        <v>216</v>
      </c>
    </row>
    <row r="23" spans="1:2" ht="12.75">
      <c r="A23">
        <v>23</v>
      </c>
      <c r="B23" t="s">
        <v>419</v>
      </c>
    </row>
    <row r="24" spans="1:2" ht="12.75">
      <c r="A24">
        <v>24</v>
      </c>
      <c r="B24" t="s">
        <v>217</v>
      </c>
    </row>
    <row r="25" spans="1:2" ht="12.75">
      <c r="A25">
        <v>25</v>
      </c>
      <c r="B25" t="s">
        <v>218</v>
      </c>
    </row>
    <row r="26" spans="1:2" ht="12.75">
      <c r="A26">
        <v>26</v>
      </c>
      <c r="B26" t="s">
        <v>423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Zeros="0" zoomScale="103" zoomScaleNormal="103" zoomScaleSheetLayoutView="100" workbookViewId="0" topLeftCell="A1">
      <selection activeCell="P8" sqref="P8"/>
    </sheetView>
  </sheetViews>
  <sheetFormatPr defaultColWidth="9.140625" defaultRowHeight="12.75"/>
  <cols>
    <col min="1" max="1" width="2.7109375" style="253" customWidth="1"/>
    <col min="2" max="2" width="4.7109375" style="253" customWidth="1"/>
    <col min="3" max="3" width="2.7109375" style="253" customWidth="1"/>
    <col min="4" max="4" width="22.7109375" style="253" customWidth="1"/>
    <col min="5" max="5" width="0" style="253" hidden="1" customWidth="1"/>
    <col min="6" max="6" width="1.7109375" style="253" customWidth="1"/>
    <col min="7" max="7" width="10.7109375" style="253" customWidth="1"/>
    <col min="8" max="8" width="5.7109375" style="253" customWidth="1"/>
    <col min="9" max="9" width="1.7109375" style="253" customWidth="1"/>
    <col min="10" max="10" width="10.7109375" style="253" customWidth="1"/>
    <col min="11" max="11" width="5.7109375" style="253" customWidth="1"/>
    <col min="12" max="12" width="1.7109375" style="253" customWidth="1"/>
    <col min="13" max="13" width="10.7109375" style="253" customWidth="1"/>
    <col min="14" max="14" width="5.7109375" style="253" customWidth="1"/>
    <col min="15" max="15" width="3.00390625" style="253" customWidth="1"/>
    <col min="16" max="16" width="4.7109375" style="253" customWidth="1"/>
    <col min="17" max="17" width="8.7109375" style="253" customWidth="1"/>
    <col min="18" max="16384" width="9.140625" style="253" customWidth="1"/>
  </cols>
  <sheetData>
    <row r="1" spans="1:17" s="16" customFormat="1" ht="13.5">
      <c r="A1" s="45" t="s">
        <v>509</v>
      </c>
      <c r="B1" s="46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8"/>
    </row>
    <row r="2" spans="1:17" s="16" customFormat="1" ht="9.75" customHeight="1">
      <c r="A2" s="49" t="s">
        <v>182</v>
      </c>
      <c r="B2" s="50"/>
      <c r="C2" s="50"/>
      <c r="D2" s="362"/>
      <c r="E2" s="50" t="s">
        <v>450</v>
      </c>
      <c r="F2" s="50" t="s">
        <v>450</v>
      </c>
      <c r="G2" s="50"/>
      <c r="H2" s="13"/>
      <c r="I2" s="13"/>
      <c r="J2" s="13"/>
      <c r="K2" s="13"/>
      <c r="L2" s="13"/>
      <c r="M2" s="13"/>
      <c r="N2" s="49" t="s">
        <v>451</v>
      </c>
      <c r="O2" s="50"/>
      <c r="P2" s="184"/>
      <c r="Q2" s="170"/>
    </row>
    <row r="3" spans="1:17" s="330" customFormat="1" ht="12" customHeight="1">
      <c r="A3" s="323">
        <f>'D01'!$F$3</f>
        <v>0</v>
      </c>
      <c r="B3" s="324"/>
      <c r="C3" s="325"/>
      <c r="D3" s="363"/>
      <c r="E3" s="297"/>
      <c r="F3" s="297"/>
      <c r="G3" s="297">
        <f>'D01'!$F$4</f>
        <v>0</v>
      </c>
      <c r="H3" s="297"/>
      <c r="I3" s="297"/>
      <c r="J3" s="297"/>
      <c r="K3" s="297"/>
      <c r="L3" s="297"/>
      <c r="M3" s="297"/>
      <c r="N3" s="328"/>
      <c r="O3" s="326"/>
      <c r="P3" s="326">
        <f>'D01'!$R$4</f>
        <v>0</v>
      </c>
      <c r="Q3" s="327"/>
    </row>
    <row r="4" spans="1:17" s="16" customFormat="1" ht="3.75" customHeight="1">
      <c r="A4" s="57"/>
      <c r="B4" s="4"/>
      <c r="C4" s="58"/>
      <c r="D4" s="60"/>
      <c r="E4" s="58"/>
      <c r="F4" s="58"/>
      <c r="G4" s="58"/>
      <c r="H4" s="4"/>
      <c r="I4" s="4"/>
      <c r="J4" s="4"/>
      <c r="K4" s="4"/>
      <c r="L4" s="4"/>
      <c r="M4" s="4"/>
      <c r="N4" s="59"/>
      <c r="O4" s="58"/>
      <c r="P4" s="120"/>
      <c r="Q4" s="121"/>
    </row>
    <row r="5" spans="1:17" s="16" customFormat="1" ht="13.5" customHeight="1">
      <c r="A5" s="104" t="s">
        <v>333</v>
      </c>
      <c r="B5" s="29"/>
      <c r="C5" s="582"/>
      <c r="D5" s="582"/>
      <c r="E5" s="582"/>
      <c r="F5" s="582"/>
      <c r="G5" s="582"/>
      <c r="H5" s="29"/>
      <c r="I5" s="29"/>
      <c r="J5" s="29"/>
      <c r="K5" s="29"/>
      <c r="L5" s="29"/>
      <c r="M5" s="29"/>
      <c r="N5" s="582"/>
      <c r="O5" s="582"/>
      <c r="P5" s="216"/>
      <c r="Q5" s="218"/>
    </row>
    <row r="6" spans="1:17" s="16" customFormat="1" ht="16.5" customHeight="1">
      <c r="A6" s="250" t="s">
        <v>510</v>
      </c>
      <c r="B6" s="4"/>
      <c r="C6" s="58"/>
      <c r="D6" s="58"/>
      <c r="E6" s="58"/>
      <c r="F6" s="58"/>
      <c r="G6" s="58"/>
      <c r="H6" s="4"/>
      <c r="I6" s="4"/>
      <c r="J6" s="4"/>
      <c r="K6" s="4"/>
      <c r="L6" s="4"/>
      <c r="M6" s="4"/>
      <c r="N6" s="58"/>
      <c r="O6" s="58"/>
      <c r="P6" s="215" t="s">
        <v>455</v>
      </c>
      <c r="Q6" s="218"/>
    </row>
    <row r="7" spans="1:17" ht="15" customHeight="1">
      <c r="A7" s="53" t="s">
        <v>511</v>
      </c>
      <c r="B7" s="54" t="s">
        <v>512</v>
      </c>
      <c r="C7" s="251"/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55"/>
      <c r="Q7" s="133"/>
    </row>
    <row r="8" spans="1:17" ht="15" customHeight="1">
      <c r="A8" s="254"/>
      <c r="B8" s="255" t="s">
        <v>458</v>
      </c>
      <c r="C8" s="8" t="s">
        <v>513</v>
      </c>
      <c r="D8" s="8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302"/>
      <c r="Q8" s="331"/>
    </row>
    <row r="9" spans="1:17" ht="15" customHeight="1">
      <c r="A9" s="254"/>
      <c r="B9" s="257" t="s">
        <v>460</v>
      </c>
      <c r="C9" s="8" t="s">
        <v>517</v>
      </c>
      <c r="D9" s="8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302"/>
      <c r="Q9" s="331"/>
    </row>
    <row r="10" spans="1:17" ht="12" customHeight="1">
      <c r="A10" s="258"/>
      <c r="B10" s="259" t="s">
        <v>462</v>
      </c>
      <c r="C10" s="260" t="s">
        <v>518</v>
      </c>
      <c r="D10" s="260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32"/>
      <c r="Q10" s="333"/>
    </row>
    <row r="11" spans="1:17" ht="12" customHeight="1">
      <c r="A11" s="53"/>
      <c r="B11" s="262"/>
      <c r="C11" s="54" t="s">
        <v>219</v>
      </c>
      <c r="D11" s="54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317"/>
      <c r="Q11" s="334"/>
    </row>
    <row r="12" spans="1:17" ht="12" customHeight="1">
      <c r="A12" s="53"/>
      <c r="B12" s="262"/>
      <c r="C12" s="54" t="s">
        <v>220</v>
      </c>
      <c r="D12" s="54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317"/>
      <c r="Q12" s="334"/>
    </row>
    <row r="13" spans="1:17" ht="12" customHeight="1">
      <c r="A13" s="254"/>
      <c r="B13" s="257"/>
      <c r="C13" s="8" t="s">
        <v>221</v>
      </c>
      <c r="D13" s="8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303"/>
      <c r="Q13" s="331"/>
    </row>
    <row r="14" spans="1:17" ht="15" customHeight="1">
      <c r="A14" s="254"/>
      <c r="B14" s="257" t="s">
        <v>464</v>
      </c>
      <c r="C14" s="8" t="s">
        <v>519</v>
      </c>
      <c r="D14" s="8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302"/>
      <c r="Q14" s="331"/>
    </row>
    <row r="15" spans="1:17" ht="15" customHeight="1">
      <c r="A15" s="263"/>
      <c r="B15" s="264" t="s">
        <v>466</v>
      </c>
      <c r="C15" s="265" t="s">
        <v>520</v>
      </c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335"/>
      <c r="Q15" s="336"/>
    </row>
    <row r="16" spans="1:17" ht="15" customHeight="1">
      <c r="A16" s="263"/>
      <c r="B16" s="264" t="s">
        <v>469</v>
      </c>
      <c r="C16" s="265" t="s">
        <v>521</v>
      </c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335"/>
      <c r="Q16" s="336"/>
    </row>
    <row r="17" spans="1:17" ht="15" customHeight="1">
      <c r="A17" s="258"/>
      <c r="B17" s="259" t="s">
        <v>471</v>
      </c>
      <c r="C17" s="260" t="s">
        <v>522</v>
      </c>
      <c r="D17" s="260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332"/>
      <c r="Q17" s="333"/>
    </row>
    <row r="18" spans="1:17" ht="13.5" customHeight="1">
      <c r="A18" s="242"/>
      <c r="B18" s="252"/>
      <c r="C18" s="252" t="s">
        <v>473</v>
      </c>
      <c r="D18" s="3"/>
      <c r="E18" s="4"/>
      <c r="F18" s="4"/>
      <c r="G18" s="4"/>
      <c r="H18" s="4"/>
      <c r="I18" s="4"/>
      <c r="J18" s="4"/>
      <c r="K18" s="252"/>
      <c r="L18" s="252"/>
      <c r="M18" s="252"/>
      <c r="N18" s="252"/>
      <c r="O18" s="252"/>
      <c r="P18" s="307"/>
      <c r="Q18" s="334"/>
    </row>
    <row r="19" spans="1:17" ht="5.25" customHeight="1">
      <c r="A19" s="239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311"/>
      <c r="Q19" s="331"/>
    </row>
    <row r="20" spans="1:17" ht="13.5" customHeight="1">
      <c r="A20" s="268"/>
      <c r="B20" s="261"/>
      <c r="C20" s="261" t="s">
        <v>474</v>
      </c>
      <c r="D20" s="581" t="s">
        <v>328</v>
      </c>
      <c r="E20" s="140"/>
      <c r="F20" s="140"/>
      <c r="G20" s="140"/>
      <c r="H20" s="140"/>
      <c r="I20" s="140"/>
      <c r="J20" s="140"/>
      <c r="K20" s="261"/>
      <c r="L20" s="261"/>
      <c r="M20" s="261"/>
      <c r="N20" s="261"/>
      <c r="O20" s="261"/>
      <c r="P20" s="332">
        <f>'D-ADD''T COSTS'!E44</f>
        <v>0</v>
      </c>
      <c r="Q20" s="333"/>
    </row>
    <row r="21" spans="1:17" ht="4.5" customHeight="1">
      <c r="A21" s="239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311"/>
      <c r="Q21" s="331"/>
    </row>
    <row r="22" spans="1:17" ht="15" customHeight="1">
      <c r="A22" s="263"/>
      <c r="B22" s="264" t="s">
        <v>478</v>
      </c>
      <c r="C22" s="265" t="s">
        <v>523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335"/>
      <c r="Q22" s="336"/>
    </row>
    <row r="23" spans="1:17" ht="15" customHeight="1">
      <c r="A23" s="263"/>
      <c r="B23" s="264" t="s">
        <v>353</v>
      </c>
      <c r="C23" s="265" t="s">
        <v>525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337">
        <f>SUM(P8:P22)</f>
        <v>0</v>
      </c>
      <c r="Q23" s="336"/>
    </row>
    <row r="24" spans="1:17" ht="16.5" customHeight="1">
      <c r="A24" s="53" t="s">
        <v>526</v>
      </c>
      <c r="B24" s="186"/>
      <c r="C24" s="270"/>
      <c r="D24" s="270"/>
      <c r="E24" s="186" t="s">
        <v>527</v>
      </c>
      <c r="F24" s="186"/>
      <c r="G24" s="271" t="s">
        <v>528</v>
      </c>
      <c r="H24" s="52"/>
      <c r="I24" s="52"/>
      <c r="J24" s="271" t="s">
        <v>528</v>
      </c>
      <c r="K24" s="52"/>
      <c r="L24" s="52"/>
      <c r="M24" s="271" t="s">
        <v>528</v>
      </c>
      <c r="N24" s="52"/>
      <c r="O24" s="52"/>
      <c r="P24" s="55" t="s">
        <v>468</v>
      </c>
      <c r="Q24" s="272"/>
    </row>
    <row r="25" spans="1:17" ht="12" customHeight="1">
      <c r="A25" s="273" t="s">
        <v>529</v>
      </c>
      <c r="B25" s="274"/>
      <c r="C25" s="252"/>
      <c r="D25" s="252"/>
      <c r="E25" s="252"/>
      <c r="F25" s="252"/>
      <c r="G25" s="275" t="s">
        <v>530</v>
      </c>
      <c r="H25" s="338"/>
      <c r="I25" s="276"/>
      <c r="J25" s="275" t="s">
        <v>530</v>
      </c>
      <c r="K25" s="338"/>
      <c r="L25" s="276"/>
      <c r="M25" s="275" t="s">
        <v>530</v>
      </c>
      <c r="N25" s="338"/>
      <c r="O25" s="276"/>
      <c r="P25" s="55" t="s">
        <v>468</v>
      </c>
      <c r="Q25" s="272"/>
    </row>
    <row r="26" spans="1:17" ht="4.5" customHeight="1">
      <c r="A26" s="239"/>
      <c r="B26" s="256"/>
      <c r="C26" s="256"/>
      <c r="D26" s="256"/>
      <c r="E26" s="256"/>
      <c r="F26" s="256"/>
      <c r="G26" s="277"/>
      <c r="H26" s="151"/>
      <c r="I26" s="151"/>
      <c r="J26" s="84"/>
      <c r="K26" s="29"/>
      <c r="L26" s="29"/>
      <c r="M26" s="84"/>
      <c r="N26" s="29"/>
      <c r="O26" s="29"/>
      <c r="P26" s="277"/>
      <c r="Q26" s="278"/>
    </row>
    <row r="27" spans="1:17" ht="15" customHeight="1">
      <c r="A27" s="254"/>
      <c r="B27" s="7" t="s">
        <v>458</v>
      </c>
      <c r="C27" s="8" t="s">
        <v>352</v>
      </c>
      <c r="D27" s="256"/>
      <c r="E27" s="256"/>
      <c r="F27" s="256"/>
      <c r="G27" s="302"/>
      <c r="H27" s="312"/>
      <c r="I27" s="339"/>
      <c r="J27" s="302"/>
      <c r="K27" s="340"/>
      <c r="L27" s="341"/>
      <c r="M27" s="302"/>
      <c r="N27" s="340"/>
      <c r="O27" s="341"/>
      <c r="P27" s="342">
        <f>SUM(G27:N27)</f>
        <v>0</v>
      </c>
      <c r="Q27" s="343"/>
    </row>
    <row r="28" spans="1:17" ht="15" customHeight="1">
      <c r="A28" s="254"/>
      <c r="B28" s="7" t="s">
        <v>460</v>
      </c>
      <c r="C28" s="279" t="s">
        <v>531</v>
      </c>
      <c r="D28" s="256"/>
      <c r="E28" s="256"/>
      <c r="F28" s="256"/>
      <c r="G28" s="302"/>
      <c r="H28" s="312"/>
      <c r="I28" s="339"/>
      <c r="J28" s="302"/>
      <c r="K28" s="340"/>
      <c r="L28" s="341"/>
      <c r="M28" s="302"/>
      <c r="N28" s="340"/>
      <c r="O28" s="341"/>
      <c r="P28" s="342">
        <f>SUM(G28:N28)</f>
        <v>0</v>
      </c>
      <c r="Q28" s="343"/>
    </row>
    <row r="29" spans="1:17" ht="15" customHeight="1">
      <c r="A29" s="254"/>
      <c r="B29" s="7" t="s">
        <v>462</v>
      </c>
      <c r="C29" s="8" t="s">
        <v>532</v>
      </c>
      <c r="D29" s="256"/>
      <c r="E29" s="256"/>
      <c r="F29" s="256"/>
      <c r="G29" s="302"/>
      <c r="H29" s="312"/>
      <c r="I29" s="339"/>
      <c r="J29" s="302"/>
      <c r="K29" s="340"/>
      <c r="L29" s="341"/>
      <c r="M29" s="302"/>
      <c r="N29" s="340"/>
      <c r="O29" s="341"/>
      <c r="P29" s="342">
        <f>SUM(G29:N29)</f>
        <v>0</v>
      </c>
      <c r="Q29" s="343"/>
    </row>
    <row r="30" spans="1:17" ht="15" customHeight="1">
      <c r="A30" s="254"/>
      <c r="B30" s="7" t="s">
        <v>464</v>
      </c>
      <c r="C30" s="8" t="s">
        <v>538</v>
      </c>
      <c r="D30" s="256"/>
      <c r="E30" s="256"/>
      <c r="F30" s="256"/>
      <c r="G30" s="302">
        <v>0</v>
      </c>
      <c r="H30" s="312"/>
      <c r="I30" s="339"/>
      <c r="J30" s="302"/>
      <c r="K30" s="340"/>
      <c r="L30" s="341"/>
      <c r="M30" s="302"/>
      <c r="N30" s="340"/>
      <c r="O30" s="341"/>
      <c r="P30" s="342">
        <f>SUM(G30:N30)</f>
        <v>0</v>
      </c>
      <c r="Q30" s="343"/>
    </row>
    <row r="31" spans="1:17" ht="12" customHeight="1">
      <c r="A31" s="53"/>
      <c r="B31" s="280" t="s">
        <v>466</v>
      </c>
      <c r="C31" s="54" t="s">
        <v>539</v>
      </c>
      <c r="D31" s="252"/>
      <c r="E31" s="252"/>
      <c r="F31" s="252"/>
      <c r="G31" s="344"/>
      <c r="H31" s="345"/>
      <c r="I31" s="345"/>
      <c r="J31" s="344"/>
      <c r="K31" s="346"/>
      <c r="L31" s="346"/>
      <c r="M31" s="344"/>
      <c r="N31" s="346"/>
      <c r="O31" s="346"/>
      <c r="P31" s="347"/>
      <c r="Q31" s="348"/>
    </row>
    <row r="32" spans="1:17" ht="12" customHeight="1">
      <c r="A32" s="254"/>
      <c r="B32" s="283"/>
      <c r="C32" s="8" t="s">
        <v>540</v>
      </c>
      <c r="D32" s="256"/>
      <c r="E32" s="256"/>
      <c r="F32" s="256"/>
      <c r="G32" s="302">
        <v>0</v>
      </c>
      <c r="H32" s="312"/>
      <c r="I32" s="339"/>
      <c r="J32" s="302"/>
      <c r="K32" s="340"/>
      <c r="L32" s="341"/>
      <c r="M32" s="302"/>
      <c r="N32" s="340"/>
      <c r="O32" s="341"/>
      <c r="P32" s="342">
        <f>SUM(G32:N32)</f>
        <v>0</v>
      </c>
      <c r="Q32" s="343"/>
    </row>
    <row r="33" spans="1:17" ht="15" customHeight="1">
      <c r="A33" s="254"/>
      <c r="B33" s="7" t="s">
        <v>469</v>
      </c>
      <c r="C33" s="8" t="s">
        <v>541</v>
      </c>
      <c r="D33" s="256"/>
      <c r="E33" s="256"/>
      <c r="F33" s="256"/>
      <c r="G33" s="302">
        <v>0</v>
      </c>
      <c r="H33" s="312"/>
      <c r="I33" s="339"/>
      <c r="J33" s="302"/>
      <c r="K33" s="340"/>
      <c r="L33" s="341"/>
      <c r="M33" s="302"/>
      <c r="N33" s="340"/>
      <c r="O33" s="341"/>
      <c r="P33" s="342">
        <f>SUM(G33:N33)</f>
        <v>0</v>
      </c>
      <c r="Q33" s="343"/>
    </row>
    <row r="34" spans="1:17" ht="15" customHeight="1">
      <c r="A34" s="254"/>
      <c r="B34" s="7" t="s">
        <v>471</v>
      </c>
      <c r="C34" s="8" t="s">
        <v>542</v>
      </c>
      <c r="D34" s="256"/>
      <c r="E34" s="256"/>
      <c r="F34" s="256"/>
      <c r="G34" s="302">
        <v>0</v>
      </c>
      <c r="H34" s="312"/>
      <c r="I34" s="339"/>
      <c r="J34" s="302"/>
      <c r="K34" s="340"/>
      <c r="L34" s="341"/>
      <c r="M34" s="302"/>
      <c r="N34" s="340"/>
      <c r="O34" s="341"/>
      <c r="P34" s="342">
        <f>SUM(G34:N34)</f>
        <v>0</v>
      </c>
      <c r="Q34" s="343"/>
    </row>
    <row r="35" spans="1:17" ht="15" customHeight="1">
      <c r="A35" s="254"/>
      <c r="B35" s="7" t="s">
        <v>478</v>
      </c>
      <c r="C35" s="8" t="s">
        <v>543</v>
      </c>
      <c r="D35" s="256"/>
      <c r="E35" s="256"/>
      <c r="F35" s="256"/>
      <c r="G35" s="302"/>
      <c r="H35" s="312"/>
      <c r="I35" s="339"/>
      <c r="J35" s="302"/>
      <c r="K35" s="340"/>
      <c r="L35" s="341"/>
      <c r="M35" s="302"/>
      <c r="N35" s="340"/>
      <c r="O35" s="341"/>
      <c r="P35" s="342">
        <f>SUM(G35:N35)</f>
        <v>0</v>
      </c>
      <c r="Q35" s="343"/>
    </row>
    <row r="36" spans="1:17" ht="15" customHeight="1">
      <c r="A36" s="53"/>
      <c r="B36" s="280" t="s">
        <v>524</v>
      </c>
      <c r="C36" s="54" t="s">
        <v>544</v>
      </c>
      <c r="D36" s="252"/>
      <c r="E36" s="252"/>
      <c r="F36" s="252"/>
      <c r="G36" s="344"/>
      <c r="H36" s="345"/>
      <c r="I36" s="345"/>
      <c r="J36" s="344"/>
      <c r="K36" s="345"/>
      <c r="L36" s="345"/>
      <c r="M36" s="344"/>
      <c r="N36" s="345"/>
      <c r="O36" s="345"/>
      <c r="P36" s="344"/>
      <c r="Q36" s="349"/>
    </row>
    <row r="37" spans="1:17" ht="15" customHeight="1">
      <c r="A37" s="242"/>
      <c r="B37" s="252"/>
      <c r="C37" s="252" t="s">
        <v>473</v>
      </c>
      <c r="D37" s="305"/>
      <c r="E37" s="252"/>
      <c r="F37" s="252"/>
      <c r="G37" s="307">
        <v>0</v>
      </c>
      <c r="H37" s="350"/>
      <c r="I37" s="351"/>
      <c r="J37" s="307"/>
      <c r="K37" s="352"/>
      <c r="L37" s="353"/>
      <c r="M37" s="307"/>
      <c r="N37" s="352"/>
      <c r="O37" s="353"/>
      <c r="P37" s="347">
        <f>SUM(G37:N37)</f>
        <v>0</v>
      </c>
      <c r="Q37" s="348"/>
    </row>
    <row r="38" spans="1:17" ht="4.5" customHeight="1">
      <c r="A38" s="239"/>
      <c r="B38" s="256"/>
      <c r="C38" s="256"/>
      <c r="D38" s="256"/>
      <c r="E38" s="256"/>
      <c r="F38" s="256"/>
      <c r="G38" s="342"/>
      <c r="H38" s="340"/>
      <c r="I38" s="340"/>
      <c r="J38" s="354"/>
      <c r="K38" s="355"/>
      <c r="L38" s="355"/>
      <c r="M38" s="354"/>
      <c r="N38" s="355"/>
      <c r="O38" s="355"/>
      <c r="P38" s="342"/>
      <c r="Q38" s="343"/>
    </row>
    <row r="39" spans="1:17" ht="15" customHeight="1">
      <c r="A39" s="242"/>
      <c r="B39" s="252"/>
      <c r="C39" s="252" t="s">
        <v>474</v>
      </c>
      <c r="D39" s="305"/>
      <c r="E39" s="252"/>
      <c r="F39" s="252"/>
      <c r="G39" s="307">
        <v>0</v>
      </c>
      <c r="H39" s="350"/>
      <c r="I39" s="351"/>
      <c r="J39" s="307"/>
      <c r="K39" s="352"/>
      <c r="L39" s="353"/>
      <c r="M39" s="307"/>
      <c r="N39" s="352"/>
      <c r="O39" s="353"/>
      <c r="P39" s="347">
        <f>SUM(G39:N39)</f>
        <v>0</v>
      </c>
      <c r="Q39" s="348"/>
    </row>
    <row r="40" spans="1:17" s="284" customFormat="1" ht="4.5" customHeight="1">
      <c r="A40" s="239"/>
      <c r="B40" s="256"/>
      <c r="C40" s="256"/>
      <c r="D40" s="256"/>
      <c r="E40" s="256"/>
      <c r="F40" s="256"/>
      <c r="G40" s="342"/>
      <c r="H40" s="340"/>
      <c r="I40" s="340"/>
      <c r="J40" s="356"/>
      <c r="K40" s="357"/>
      <c r="L40" s="357"/>
      <c r="M40" s="356"/>
      <c r="N40" s="357"/>
      <c r="O40" s="357"/>
      <c r="P40" s="342"/>
      <c r="Q40" s="343"/>
    </row>
    <row r="41" spans="1:17" ht="15" customHeight="1">
      <c r="A41" s="254"/>
      <c r="B41" s="257" t="s">
        <v>581</v>
      </c>
      <c r="C41" s="8" t="s">
        <v>545</v>
      </c>
      <c r="D41" s="256"/>
      <c r="E41" s="256"/>
      <c r="F41" s="256"/>
      <c r="G41" s="342">
        <f>SUM(G27:G39)</f>
        <v>0</v>
      </c>
      <c r="H41" s="340"/>
      <c r="I41" s="340"/>
      <c r="J41" s="342">
        <f>SUM(J27:J39)</f>
        <v>0</v>
      </c>
      <c r="K41" s="340"/>
      <c r="L41" s="340"/>
      <c r="M41" s="342">
        <f>SUM(M27:M39)</f>
        <v>0</v>
      </c>
      <c r="N41" s="340"/>
      <c r="O41" s="340"/>
      <c r="P41" s="342">
        <f>SUM(G41:N41)</f>
        <v>0</v>
      </c>
      <c r="Q41" s="343"/>
    </row>
    <row r="42" spans="1:17" ht="15" customHeight="1">
      <c r="A42" s="254" t="s">
        <v>546</v>
      </c>
      <c r="B42" s="8" t="s">
        <v>582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342">
        <f>SUM(P23,P41)+'D02'!$I$61</f>
        <v>0</v>
      </c>
      <c r="Q42" s="278"/>
    </row>
    <row r="43" spans="1:17" ht="15" customHeight="1">
      <c r="A43" s="53"/>
      <c r="B43" s="54"/>
      <c r="C43" s="252"/>
      <c r="D43" s="252"/>
      <c r="E43" s="252"/>
      <c r="F43" s="252"/>
      <c r="G43" s="271" t="s">
        <v>528</v>
      </c>
      <c r="H43" s="52"/>
      <c r="I43" s="52"/>
      <c r="J43" s="271" t="s">
        <v>528</v>
      </c>
      <c r="K43" s="52"/>
      <c r="L43" s="52"/>
      <c r="M43" s="271" t="s">
        <v>528</v>
      </c>
      <c r="N43" s="52"/>
      <c r="O43" s="52"/>
      <c r="P43" s="285"/>
      <c r="Q43" s="282"/>
    </row>
    <row r="44" spans="1:17" ht="15" customHeight="1">
      <c r="A44" s="286" t="s">
        <v>547</v>
      </c>
      <c r="B44" s="214"/>
      <c r="C44" s="214"/>
      <c r="D44" s="214"/>
      <c r="E44" s="214"/>
      <c r="F44" s="214"/>
      <c r="G44" s="275" t="s">
        <v>530</v>
      </c>
      <c r="H44" s="358">
        <f>H25</f>
        <v>0</v>
      </c>
      <c r="I44" s="276"/>
      <c r="J44" s="275" t="s">
        <v>530</v>
      </c>
      <c r="K44" s="358">
        <f>K25</f>
        <v>0</v>
      </c>
      <c r="L44" s="276"/>
      <c r="M44" s="275" t="s">
        <v>530</v>
      </c>
      <c r="N44" s="358">
        <f>N25</f>
        <v>0</v>
      </c>
      <c r="O44" s="276"/>
      <c r="P44" s="287" t="s">
        <v>455</v>
      </c>
      <c r="Q44" s="288"/>
    </row>
    <row r="45" spans="1:17" ht="4.5" customHeight="1">
      <c r="A45" s="239"/>
      <c r="B45" s="256"/>
      <c r="C45" s="256"/>
      <c r="D45" s="256"/>
      <c r="E45" s="256"/>
      <c r="F45" s="256"/>
      <c r="G45" s="277"/>
      <c r="H45" s="151"/>
      <c r="I45" s="151"/>
      <c r="J45" s="84"/>
      <c r="K45" s="29"/>
      <c r="L45" s="29"/>
      <c r="M45" s="84"/>
      <c r="N45" s="29"/>
      <c r="O45" s="29"/>
      <c r="P45" s="277"/>
      <c r="Q45" s="278"/>
    </row>
    <row r="46" spans="1:17" ht="15" customHeight="1">
      <c r="A46" s="2" t="s">
        <v>548</v>
      </c>
      <c r="B46" s="1" t="s">
        <v>549</v>
      </c>
      <c r="C46" s="1"/>
      <c r="D46" s="1"/>
      <c r="E46" s="1"/>
      <c r="F46" s="1"/>
      <c r="G46" s="147"/>
      <c r="H46" s="141"/>
      <c r="I46" s="142"/>
      <c r="J46" s="147"/>
      <c r="K46" s="153"/>
      <c r="L46" s="150"/>
      <c r="M46" s="147"/>
      <c r="N46" s="153"/>
      <c r="O46" s="150"/>
      <c r="P46" s="281"/>
      <c r="Q46" s="282"/>
    </row>
    <row r="47" spans="1:17" ht="12" customHeight="1">
      <c r="A47" s="57"/>
      <c r="B47" s="289" t="s">
        <v>550</v>
      </c>
      <c r="C47" s="4"/>
      <c r="D47" s="4"/>
      <c r="E47" s="4"/>
      <c r="F47" s="4"/>
      <c r="G47" s="302"/>
      <c r="H47" s="340"/>
      <c r="I47" s="341"/>
      <c r="J47" s="302"/>
      <c r="K47" s="355"/>
      <c r="L47" s="357"/>
      <c r="M47" s="302"/>
      <c r="N47" s="355"/>
      <c r="O47" s="359"/>
      <c r="P47" s="312">
        <f>SUM(G47:N47)</f>
        <v>0</v>
      </c>
      <c r="Q47" s="360"/>
    </row>
    <row r="48" spans="1:17" ht="12" customHeight="1">
      <c r="A48" s="53" t="s">
        <v>551</v>
      </c>
      <c r="B48" s="33" t="str">
        <f>UPPER("Original Issue Discount/")</f>
        <v>ORIGINAL ISSUE DISCOUNT/</v>
      </c>
      <c r="C48" s="54"/>
      <c r="D48" s="252"/>
      <c r="E48" s="252"/>
      <c r="F48" s="252"/>
      <c r="G48" s="344"/>
      <c r="H48" s="345"/>
      <c r="I48" s="345"/>
      <c r="J48" s="344"/>
      <c r="K48" s="346"/>
      <c r="L48" s="346"/>
      <c r="M48" s="344"/>
      <c r="N48" s="346"/>
      <c r="O48" s="346"/>
      <c r="P48" s="347"/>
      <c r="Q48" s="348"/>
    </row>
    <row r="49" spans="1:17" ht="12" customHeight="1">
      <c r="A49" s="254"/>
      <c r="B49" s="126" t="s">
        <v>580</v>
      </c>
      <c r="C49" s="8"/>
      <c r="D49" s="256"/>
      <c r="E49" s="256"/>
      <c r="F49" s="256"/>
      <c r="G49" s="302">
        <v>0</v>
      </c>
      <c r="H49" s="312"/>
      <c r="I49" s="339"/>
      <c r="J49" s="302"/>
      <c r="K49" s="340"/>
      <c r="L49" s="341"/>
      <c r="M49" s="302"/>
      <c r="N49" s="340"/>
      <c r="O49" s="341"/>
      <c r="P49" s="342">
        <f>SUM(G49:N49)</f>
        <v>0</v>
      </c>
      <c r="Q49" s="343"/>
    </row>
    <row r="50" spans="1:17" ht="15" customHeight="1">
      <c r="A50" s="2" t="s">
        <v>553</v>
      </c>
      <c r="B50" s="1" t="s">
        <v>552</v>
      </c>
      <c r="C50" s="1"/>
      <c r="D50" s="1"/>
      <c r="E50" s="1"/>
      <c r="F50" s="1"/>
      <c r="G50" s="317"/>
      <c r="H50" s="350"/>
      <c r="I50" s="351"/>
      <c r="J50" s="317"/>
      <c r="K50" s="352"/>
      <c r="L50" s="353"/>
      <c r="M50" s="317"/>
      <c r="N50" s="352"/>
      <c r="O50" s="353"/>
      <c r="P50" s="347"/>
      <c r="Q50" s="348"/>
    </row>
    <row r="51" spans="1:17" ht="12" customHeight="1">
      <c r="A51" s="57"/>
      <c r="B51" s="289" t="s">
        <v>550</v>
      </c>
      <c r="C51" s="4"/>
      <c r="D51" s="4"/>
      <c r="E51" s="4"/>
      <c r="F51" s="4"/>
      <c r="G51" s="302"/>
      <c r="H51" s="355"/>
      <c r="I51" s="357"/>
      <c r="J51" s="302"/>
      <c r="K51" s="355"/>
      <c r="L51" s="357"/>
      <c r="M51" s="302"/>
      <c r="N51" s="355"/>
      <c r="O51" s="359"/>
      <c r="P51" s="312">
        <f>SUM(G51:N51)</f>
        <v>0</v>
      </c>
      <c r="Q51" s="360"/>
    </row>
    <row r="52" spans="1:17" ht="15" customHeight="1">
      <c r="A52" s="57" t="s">
        <v>555</v>
      </c>
      <c r="B52" s="4" t="s">
        <v>554</v>
      </c>
      <c r="C52" s="4"/>
      <c r="D52" s="4"/>
      <c r="E52" s="4"/>
      <c r="F52" s="4"/>
      <c r="G52" s="4"/>
      <c r="H52" s="256"/>
      <c r="I52" s="256"/>
      <c r="J52" s="256"/>
      <c r="K52" s="256"/>
      <c r="L52" s="256"/>
      <c r="M52" s="256"/>
      <c r="N52" s="256"/>
      <c r="O52" s="256"/>
      <c r="P52" s="361"/>
      <c r="Q52" s="343"/>
    </row>
    <row r="53" spans="1:17" ht="15" customHeight="1">
      <c r="A53" s="57" t="s">
        <v>557</v>
      </c>
      <c r="B53" s="4" t="s">
        <v>556</v>
      </c>
      <c r="C53" s="4"/>
      <c r="D53" s="4"/>
      <c r="E53" s="4"/>
      <c r="F53" s="4"/>
      <c r="G53" s="4"/>
      <c r="H53" s="256"/>
      <c r="I53" s="256"/>
      <c r="J53" s="256"/>
      <c r="K53" s="256"/>
      <c r="L53" s="256"/>
      <c r="M53" s="256"/>
      <c r="N53" s="256"/>
      <c r="O53" s="256"/>
      <c r="P53" s="361"/>
      <c r="Q53" s="343"/>
    </row>
    <row r="54" spans="1:17" ht="15" customHeight="1">
      <c r="A54" s="57" t="s">
        <v>559</v>
      </c>
      <c r="B54" s="4" t="s">
        <v>558</v>
      </c>
      <c r="C54" s="4"/>
      <c r="D54" s="4"/>
      <c r="E54" s="4"/>
      <c r="F54" s="4"/>
      <c r="G54" s="4"/>
      <c r="H54" s="256"/>
      <c r="I54" s="256"/>
      <c r="J54" s="256"/>
      <c r="K54" s="256"/>
      <c r="L54" s="256"/>
      <c r="M54" s="256"/>
      <c r="N54" s="256"/>
      <c r="O54" s="256"/>
      <c r="P54" s="361"/>
      <c r="Q54" s="343"/>
    </row>
    <row r="55" spans="1:17" ht="15" customHeight="1">
      <c r="A55" s="57" t="s">
        <v>561</v>
      </c>
      <c r="B55" s="4" t="s">
        <v>560</v>
      </c>
      <c r="C55" s="4"/>
      <c r="D55" s="4"/>
      <c r="E55" s="4"/>
      <c r="F55" s="4"/>
      <c r="G55" s="4"/>
      <c r="H55" s="256"/>
      <c r="I55" s="256"/>
      <c r="J55" s="256"/>
      <c r="K55" s="256"/>
      <c r="L55" s="256"/>
      <c r="M55" s="256"/>
      <c r="N55" s="256"/>
      <c r="O55" s="256"/>
      <c r="P55" s="361"/>
      <c r="Q55" s="343"/>
    </row>
    <row r="56" spans="1:17" ht="15" customHeight="1">
      <c r="A56" s="57" t="s">
        <v>851</v>
      </c>
      <c r="B56" s="4" t="s">
        <v>562</v>
      </c>
      <c r="C56" s="4"/>
      <c r="D56" s="4"/>
      <c r="E56" s="4"/>
      <c r="F56" s="4"/>
      <c r="G56" s="4"/>
      <c r="H56" s="246">
        <f>IF(P42=P56,"","REVENUES DO NOT EQUAL COSTS")</f>
      </c>
      <c r="I56" s="246"/>
      <c r="J56" s="256"/>
      <c r="K56" s="256"/>
      <c r="L56" s="256"/>
      <c r="M56" s="256"/>
      <c r="N56" s="256"/>
      <c r="O56" s="256"/>
      <c r="P56" s="342">
        <f>SUM(P46:P55)</f>
        <v>0</v>
      </c>
      <c r="Q56" s="343"/>
    </row>
    <row r="57" spans="1:17" ht="7.5" customHeight="1">
      <c r="A57" s="274"/>
      <c r="B57" s="252"/>
      <c r="C57" s="252"/>
      <c r="D57" s="252"/>
      <c r="E57" s="252"/>
      <c r="F57" s="252"/>
      <c r="G57" s="252"/>
      <c r="H57" s="252"/>
      <c r="I57" s="252"/>
      <c r="J57" s="290"/>
      <c r="K57" s="290"/>
      <c r="L57" s="290"/>
      <c r="M57" s="290"/>
      <c r="N57" s="290"/>
      <c r="O57" s="290"/>
      <c r="P57" s="290"/>
      <c r="Q57" s="290"/>
    </row>
    <row r="58" spans="1:17" ht="22.5" customHeight="1">
      <c r="A58" s="13" t="str">
        <f>Rev_Date</f>
        <v>REVISED JULY 1, 2010</v>
      </c>
      <c r="B58" s="1"/>
      <c r="C58" s="1"/>
      <c r="D58" s="1"/>
      <c r="E58" s="1"/>
      <c r="F58" s="1"/>
      <c r="G58" s="15" t="str">
        <f>Exp_Date</f>
        <v>FORM EXPIRES 6-30-12</v>
      </c>
      <c r="H58" s="15"/>
      <c r="I58" s="15"/>
      <c r="J58" s="15"/>
      <c r="K58" s="31"/>
      <c r="L58" s="31"/>
      <c r="M58" s="31"/>
      <c r="N58" s="6"/>
      <c r="O58" s="6"/>
      <c r="P58" s="1"/>
      <c r="Q58" s="39" t="s">
        <v>563</v>
      </c>
    </row>
    <row r="59" spans="1:17" ht="15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</row>
    <row r="60" spans="1:17" ht="1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</row>
    <row r="61" spans="1:17" ht="15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</row>
    <row r="62" spans="1:17" ht="15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</row>
    <row r="63" spans="1:17" ht="15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</row>
    <row r="64" spans="1:17" ht="15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</row>
    <row r="65" spans="1:17" ht="15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</row>
    <row r="66" spans="1:17" ht="15">
      <c r="A66" s="290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</row>
    <row r="67" spans="1:17" ht="15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</row>
    <row r="68" spans="1:17" ht="15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</row>
    <row r="69" spans="1:17" ht="15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zoomScale="113" zoomScaleNormal="113" workbookViewId="0" topLeftCell="A1">
      <selection activeCell="B6" sqref="B6"/>
    </sheetView>
  </sheetViews>
  <sheetFormatPr defaultColWidth="9.140625" defaultRowHeight="12.75"/>
  <cols>
    <col min="1" max="1" width="2.7109375" style="541" customWidth="1"/>
    <col min="2" max="2" width="38.7109375" style="541" customWidth="1"/>
    <col min="3" max="5" width="17.7109375" style="541" customWidth="1"/>
    <col min="6" max="16384" width="9.140625" style="541" customWidth="1"/>
  </cols>
  <sheetData>
    <row r="1" spans="1:5" ht="18" customHeight="1">
      <c r="A1" s="538" t="s">
        <v>313</v>
      </c>
      <c r="B1" s="539"/>
      <c r="C1" s="539"/>
      <c r="D1" s="539"/>
      <c r="E1" s="540"/>
    </row>
    <row r="2" spans="1:5" ht="11.25" customHeight="1">
      <c r="A2" s="542" t="s">
        <v>182</v>
      </c>
      <c r="B2" s="543"/>
      <c r="C2" s="542" t="s">
        <v>450</v>
      </c>
      <c r="D2" s="543"/>
      <c r="E2" s="544" t="s">
        <v>451</v>
      </c>
    </row>
    <row r="3" spans="1:5" ht="13.5">
      <c r="A3" s="545"/>
      <c r="B3" s="546">
        <f>'D01'!F3</f>
        <v>0</v>
      </c>
      <c r="C3" s="545">
        <f>'D01'!F4</f>
        <v>0</v>
      </c>
      <c r="E3" s="547">
        <f>'D01'!R4</f>
        <v>0</v>
      </c>
    </row>
    <row r="4" spans="1:5" ht="3" customHeight="1">
      <c r="A4" s="548"/>
      <c r="B4" s="549"/>
      <c r="C4" s="548"/>
      <c r="D4" s="549"/>
      <c r="E4" s="550"/>
    </row>
    <row r="5" spans="1:5" ht="18" customHeight="1">
      <c r="A5" s="551" t="s">
        <v>329</v>
      </c>
      <c r="B5" s="552"/>
      <c r="C5" s="553" t="s">
        <v>453</v>
      </c>
      <c r="D5" s="554" t="s">
        <v>454</v>
      </c>
      <c r="E5" s="555" t="s">
        <v>455</v>
      </c>
    </row>
    <row r="6" spans="1:5" ht="16.5" customHeight="1">
      <c r="A6" s="548"/>
      <c r="B6" s="556"/>
      <c r="C6" s="600"/>
      <c r="D6" s="601"/>
      <c r="E6" s="602">
        <f aca="true" t="shared" si="0" ref="E6:E31">SUM(C6:D6)</f>
        <v>0</v>
      </c>
    </row>
    <row r="7" spans="1:5" ht="16.5" customHeight="1">
      <c r="A7" s="548"/>
      <c r="B7" s="556"/>
      <c r="C7" s="600"/>
      <c r="D7" s="601"/>
      <c r="E7" s="602">
        <f t="shared" si="0"/>
        <v>0</v>
      </c>
    </row>
    <row r="8" spans="1:5" ht="16.5" customHeight="1">
      <c r="A8" s="548"/>
      <c r="B8" s="556"/>
      <c r="C8" s="600"/>
      <c r="D8" s="601"/>
      <c r="E8" s="602">
        <f t="shared" si="0"/>
        <v>0</v>
      </c>
    </row>
    <row r="9" spans="1:5" ht="16.5" customHeight="1">
      <c r="A9" s="548"/>
      <c r="B9" s="556"/>
      <c r="C9" s="600"/>
      <c r="D9" s="601"/>
      <c r="E9" s="602">
        <f t="shared" si="0"/>
        <v>0</v>
      </c>
    </row>
    <row r="10" spans="1:5" ht="16.5" customHeight="1">
      <c r="A10" s="548"/>
      <c r="B10" s="556"/>
      <c r="C10" s="600"/>
      <c r="D10" s="601"/>
      <c r="E10" s="602">
        <f t="shared" si="0"/>
        <v>0</v>
      </c>
    </row>
    <row r="11" spans="1:5" ht="16.5" customHeight="1">
      <c r="A11" s="548"/>
      <c r="B11" s="556"/>
      <c r="C11" s="600"/>
      <c r="D11" s="601"/>
      <c r="E11" s="602">
        <f t="shared" si="0"/>
        <v>0</v>
      </c>
    </row>
    <row r="12" spans="1:5" ht="16.5" customHeight="1">
      <c r="A12" s="548"/>
      <c r="B12" s="556"/>
      <c r="C12" s="600"/>
      <c r="D12" s="601"/>
      <c r="E12" s="602">
        <f t="shared" si="0"/>
        <v>0</v>
      </c>
    </row>
    <row r="13" spans="1:5" ht="16.5" customHeight="1">
      <c r="A13" s="548"/>
      <c r="B13" s="556"/>
      <c r="C13" s="600"/>
      <c r="D13" s="601"/>
      <c r="E13" s="602">
        <f t="shared" si="0"/>
        <v>0</v>
      </c>
    </row>
    <row r="14" spans="1:5" ht="16.5" customHeight="1">
      <c r="A14" s="548"/>
      <c r="B14" s="556"/>
      <c r="C14" s="600"/>
      <c r="D14" s="601"/>
      <c r="E14" s="602">
        <f t="shared" si="0"/>
        <v>0</v>
      </c>
    </row>
    <row r="15" spans="1:5" ht="16.5" customHeight="1">
      <c r="A15" s="548"/>
      <c r="B15" s="556"/>
      <c r="C15" s="600"/>
      <c r="D15" s="601"/>
      <c r="E15" s="602">
        <f t="shared" si="0"/>
        <v>0</v>
      </c>
    </row>
    <row r="16" spans="1:5" ht="16.5" customHeight="1">
      <c r="A16" s="548"/>
      <c r="B16" s="556"/>
      <c r="C16" s="600"/>
      <c r="D16" s="601"/>
      <c r="E16" s="602">
        <f t="shared" si="0"/>
        <v>0</v>
      </c>
    </row>
    <row r="17" spans="1:5" ht="16.5" customHeight="1">
      <c r="A17" s="548"/>
      <c r="B17" s="556"/>
      <c r="C17" s="600"/>
      <c r="D17" s="601"/>
      <c r="E17" s="602">
        <f t="shared" si="0"/>
        <v>0</v>
      </c>
    </row>
    <row r="18" spans="1:5" ht="16.5" customHeight="1">
      <c r="A18" s="548"/>
      <c r="B18" s="556"/>
      <c r="C18" s="600"/>
      <c r="D18" s="601"/>
      <c r="E18" s="602">
        <f t="shared" si="0"/>
        <v>0</v>
      </c>
    </row>
    <row r="19" spans="1:5" ht="16.5" customHeight="1">
      <c r="A19" s="548"/>
      <c r="B19" s="556"/>
      <c r="C19" s="600"/>
      <c r="D19" s="601"/>
      <c r="E19" s="602">
        <f t="shared" si="0"/>
        <v>0</v>
      </c>
    </row>
    <row r="20" spans="1:5" ht="16.5" customHeight="1">
      <c r="A20" s="548"/>
      <c r="B20" s="556"/>
      <c r="C20" s="600"/>
      <c r="D20" s="601"/>
      <c r="E20" s="602">
        <f t="shared" si="0"/>
        <v>0</v>
      </c>
    </row>
    <row r="21" spans="1:5" ht="16.5" customHeight="1">
      <c r="A21" s="548"/>
      <c r="B21" s="556"/>
      <c r="C21" s="600"/>
      <c r="D21" s="601"/>
      <c r="E21" s="602">
        <f t="shared" si="0"/>
        <v>0</v>
      </c>
    </row>
    <row r="22" spans="1:5" ht="16.5" customHeight="1">
      <c r="A22" s="548"/>
      <c r="B22" s="556"/>
      <c r="C22" s="600"/>
      <c r="D22" s="601"/>
      <c r="E22" s="602">
        <f t="shared" si="0"/>
        <v>0</v>
      </c>
    </row>
    <row r="23" spans="1:5" ht="16.5" customHeight="1">
      <c r="A23" s="557"/>
      <c r="B23" s="556"/>
      <c r="C23" s="600">
        <v>0</v>
      </c>
      <c r="D23" s="601">
        <v>0</v>
      </c>
      <c r="E23" s="602">
        <f t="shared" si="0"/>
        <v>0</v>
      </c>
    </row>
    <row r="24" spans="1:5" ht="16.5" customHeight="1">
      <c r="A24" s="548"/>
      <c r="B24" s="556"/>
      <c r="C24" s="600"/>
      <c r="D24" s="601"/>
      <c r="E24" s="602">
        <f t="shared" si="0"/>
        <v>0</v>
      </c>
    </row>
    <row r="25" spans="1:5" ht="16.5" customHeight="1">
      <c r="A25" s="548"/>
      <c r="B25" s="556"/>
      <c r="C25" s="600"/>
      <c r="D25" s="601"/>
      <c r="E25" s="602">
        <f t="shared" si="0"/>
        <v>0</v>
      </c>
    </row>
    <row r="26" spans="1:5" ht="16.5" customHeight="1">
      <c r="A26" s="548"/>
      <c r="B26" s="556"/>
      <c r="C26" s="600"/>
      <c r="D26" s="601"/>
      <c r="E26" s="602">
        <f t="shared" si="0"/>
        <v>0</v>
      </c>
    </row>
    <row r="27" spans="1:5" ht="16.5" customHeight="1">
      <c r="A27" s="557"/>
      <c r="B27" s="556"/>
      <c r="C27" s="600">
        <v>0</v>
      </c>
      <c r="D27" s="601">
        <v>0</v>
      </c>
      <c r="E27" s="602">
        <f t="shared" si="0"/>
        <v>0</v>
      </c>
    </row>
    <row r="28" spans="1:5" ht="16.5" customHeight="1">
      <c r="A28" s="557"/>
      <c r="B28" s="556"/>
      <c r="C28" s="600">
        <v>0</v>
      </c>
      <c r="D28" s="601">
        <v>0</v>
      </c>
      <c r="E28" s="602">
        <f t="shared" si="0"/>
        <v>0</v>
      </c>
    </row>
    <row r="29" spans="1:5" ht="16.5" customHeight="1">
      <c r="A29" s="548"/>
      <c r="B29" s="556"/>
      <c r="C29" s="600"/>
      <c r="D29" s="601"/>
      <c r="E29" s="602">
        <f t="shared" si="0"/>
        <v>0</v>
      </c>
    </row>
    <row r="30" spans="1:5" ht="16.5" customHeight="1">
      <c r="A30" s="558"/>
      <c r="B30" s="559"/>
      <c r="C30" s="600">
        <v>0</v>
      </c>
      <c r="D30" s="603">
        <v>0</v>
      </c>
      <c r="E30" s="602">
        <f t="shared" si="0"/>
        <v>0</v>
      </c>
    </row>
    <row r="31" spans="1:5" ht="16.5" customHeight="1" thickBot="1">
      <c r="A31" s="560" t="s">
        <v>325</v>
      </c>
      <c r="B31" s="561"/>
      <c r="C31" s="604">
        <f>SUM(C6:C30)</f>
        <v>0</v>
      </c>
      <c r="D31" s="604">
        <f>SUM(D6:D30)</f>
        <v>0</v>
      </c>
      <c r="E31" s="605">
        <f t="shared" si="0"/>
        <v>0</v>
      </c>
    </row>
    <row r="32" spans="1:5" ht="21" customHeight="1" thickBot="1" thickTop="1">
      <c r="A32" s="562" t="s">
        <v>327</v>
      </c>
      <c r="B32" s="563"/>
      <c r="C32" s="564"/>
      <c r="D32" s="564"/>
      <c r="E32" s="565"/>
    </row>
    <row r="33" spans="1:5" ht="16.5" customHeight="1" thickTop="1">
      <c r="A33" s="566" t="s">
        <v>330</v>
      </c>
      <c r="B33" s="567"/>
      <c r="C33" s="568"/>
      <c r="D33" s="569"/>
      <c r="E33" s="570" t="s">
        <v>455</v>
      </c>
    </row>
    <row r="34" spans="1:5" ht="16.5" customHeight="1">
      <c r="A34" s="548"/>
      <c r="B34" s="556"/>
      <c r="C34" s="568"/>
      <c r="D34" s="569"/>
      <c r="E34" s="600"/>
    </row>
    <row r="35" spans="1:5" ht="16.5" customHeight="1">
      <c r="A35" s="548"/>
      <c r="B35" s="556"/>
      <c r="C35" s="568"/>
      <c r="D35" s="569"/>
      <c r="E35" s="600"/>
    </row>
    <row r="36" spans="1:5" ht="16.5" customHeight="1">
      <c r="A36" s="548"/>
      <c r="B36" s="556"/>
      <c r="C36" s="568"/>
      <c r="D36" s="569"/>
      <c r="E36" s="600"/>
    </row>
    <row r="37" spans="1:5" ht="16.5" customHeight="1">
      <c r="A37" s="557"/>
      <c r="B37" s="556"/>
      <c r="C37" s="568">
        <v>0</v>
      </c>
      <c r="D37" s="571"/>
      <c r="E37" s="600"/>
    </row>
    <row r="38" spans="1:5" ht="16.5" customHeight="1">
      <c r="A38" s="557"/>
      <c r="B38" s="556"/>
      <c r="C38" s="568">
        <v>0</v>
      </c>
      <c r="D38" s="571"/>
      <c r="E38" s="600"/>
    </row>
    <row r="39" spans="1:5" ht="16.5" customHeight="1">
      <c r="A39" s="548"/>
      <c r="B39" s="556"/>
      <c r="C39" s="568"/>
      <c r="D39" s="569"/>
      <c r="E39" s="600"/>
    </row>
    <row r="40" spans="1:5" ht="16.5" customHeight="1">
      <c r="A40" s="548"/>
      <c r="B40" s="556"/>
      <c r="C40" s="568"/>
      <c r="D40" s="569"/>
      <c r="E40" s="600"/>
    </row>
    <row r="41" spans="1:5" ht="16.5" customHeight="1">
      <c r="A41" s="557"/>
      <c r="B41" s="556"/>
      <c r="C41" s="568">
        <v>0</v>
      </c>
      <c r="D41" s="571"/>
      <c r="E41" s="600"/>
    </row>
    <row r="42" spans="1:5" ht="16.5" customHeight="1">
      <c r="A42" s="548"/>
      <c r="B42" s="556"/>
      <c r="C42" s="568"/>
      <c r="D42" s="569"/>
      <c r="E42" s="600"/>
    </row>
    <row r="43" spans="1:5" ht="16.5" customHeight="1">
      <c r="A43" s="558"/>
      <c r="B43" s="559"/>
      <c r="C43" s="572">
        <v>0</v>
      </c>
      <c r="D43" s="573"/>
      <c r="E43" s="606"/>
    </row>
    <row r="44" spans="1:5" ht="16.5" customHeight="1" thickBot="1">
      <c r="A44" s="560" t="s">
        <v>326</v>
      </c>
      <c r="B44" s="561"/>
      <c r="C44" s="574"/>
      <c r="D44" s="575"/>
      <c r="E44" s="607">
        <f>SUM(E34:E43)</f>
        <v>0</v>
      </c>
    </row>
    <row r="45" spans="1:5" ht="21.75" customHeight="1" thickTop="1">
      <c r="A45" s="541" t="s">
        <v>874</v>
      </c>
      <c r="C45" s="576"/>
      <c r="D45" s="577"/>
      <c r="E45" s="578" t="s">
        <v>194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zoomScale="109" zoomScaleNormal="109" workbookViewId="0" topLeftCell="A1">
      <selection activeCell="H8" sqref="H8"/>
    </sheetView>
  </sheetViews>
  <sheetFormatPr defaultColWidth="9.140625" defaultRowHeight="12.75"/>
  <cols>
    <col min="1" max="2" width="2.7109375" style="1" customWidth="1"/>
    <col min="3" max="3" width="7.7109375" style="1" customWidth="1"/>
    <col min="4" max="4" width="2.7109375" style="1" customWidth="1"/>
    <col min="5" max="5" width="24.7109375" style="1" customWidth="1"/>
    <col min="6" max="6" width="20.140625" style="1" customWidth="1"/>
    <col min="7" max="7" width="2.7109375" style="1" customWidth="1"/>
    <col min="8" max="8" width="12.7109375" style="1" customWidth="1"/>
    <col min="9" max="9" width="8.7109375" style="1" customWidth="1"/>
    <col min="10" max="10" width="4.7109375" style="1" customWidth="1"/>
    <col min="11" max="11" width="12.7109375" style="1" customWidth="1"/>
    <col min="12" max="16384" width="9.140625" style="1" customWidth="1"/>
  </cols>
  <sheetData>
    <row r="1" spans="1:11" ht="19.5" customHeight="1">
      <c r="A1" s="233" t="s">
        <v>564</v>
      </c>
      <c r="B1" s="46"/>
      <c r="C1" s="47"/>
      <c r="D1" s="46"/>
      <c r="E1" s="46"/>
      <c r="F1" s="46"/>
      <c r="G1" s="46"/>
      <c r="H1" s="46"/>
      <c r="I1" s="46"/>
      <c r="J1" s="46"/>
      <c r="K1" s="48"/>
    </row>
    <row r="2" spans="1:11" ht="9.75" customHeight="1">
      <c r="A2" s="49" t="s">
        <v>182</v>
      </c>
      <c r="B2" s="50"/>
      <c r="C2" s="50"/>
      <c r="D2" s="13"/>
      <c r="E2" s="61"/>
      <c r="F2" s="50" t="s">
        <v>450</v>
      </c>
      <c r="G2" s="50"/>
      <c r="H2" s="13"/>
      <c r="I2" s="50"/>
      <c r="K2" s="378" t="s">
        <v>451</v>
      </c>
    </row>
    <row r="3" spans="1:11" s="300" customFormat="1" ht="16.5" customHeight="1">
      <c r="A3" s="323">
        <f>'D01'!$F$3</f>
        <v>0</v>
      </c>
      <c r="B3" s="324"/>
      <c r="C3" s="325"/>
      <c r="D3" s="326"/>
      <c r="E3" s="327"/>
      <c r="F3" s="297">
        <f>'D01'!$F$4</f>
        <v>0</v>
      </c>
      <c r="G3" s="297"/>
      <c r="H3" s="297"/>
      <c r="I3" s="326"/>
      <c r="J3" s="326"/>
      <c r="K3" s="364">
        <f>'D01'!$R$4</f>
        <v>0</v>
      </c>
    </row>
    <row r="4" spans="1:11" ht="7.5" customHeight="1">
      <c r="A4" s="57"/>
      <c r="B4" s="4"/>
      <c r="C4" s="58"/>
      <c r="D4" s="4"/>
      <c r="E4" s="68"/>
      <c r="F4" s="58"/>
      <c r="G4" s="58"/>
      <c r="H4" s="4"/>
      <c r="I4" s="58"/>
      <c r="J4" s="58"/>
      <c r="K4" s="379"/>
    </row>
    <row r="5" spans="1:11" ht="15" customHeight="1">
      <c r="A5" s="57"/>
      <c r="B5" s="4"/>
      <c r="C5" s="58"/>
      <c r="D5" s="4"/>
      <c r="E5" s="4"/>
      <c r="F5" s="58"/>
      <c r="G5" s="58"/>
      <c r="H5" s="375" t="s">
        <v>453</v>
      </c>
      <c r="I5" s="104" t="s">
        <v>454</v>
      </c>
      <c r="J5" s="235"/>
      <c r="K5" s="236" t="s">
        <v>455</v>
      </c>
    </row>
    <row r="6" spans="1:11" ht="16.5" customHeight="1">
      <c r="A6" s="53" t="s">
        <v>456</v>
      </c>
      <c r="B6" s="54" t="s">
        <v>565</v>
      </c>
      <c r="E6" s="13"/>
      <c r="F6" s="13"/>
      <c r="G6" s="13"/>
      <c r="H6" s="136"/>
      <c r="I6" s="24"/>
      <c r="J6" s="24"/>
      <c r="K6" s="136"/>
    </row>
    <row r="7" spans="1:11" ht="12" customHeight="1">
      <c r="A7" s="237"/>
      <c r="C7" s="238" t="s">
        <v>566</v>
      </c>
      <c r="E7" s="13"/>
      <c r="F7" s="13"/>
      <c r="G7" s="13"/>
      <c r="H7" s="136"/>
      <c r="I7" s="24"/>
      <c r="J7" s="24"/>
      <c r="K7" s="136"/>
    </row>
    <row r="8" spans="1:11" ht="16.5" customHeight="1">
      <c r="A8" s="239"/>
      <c r="B8" s="240" t="s">
        <v>458</v>
      </c>
      <c r="C8" s="120" t="s">
        <v>567</v>
      </c>
      <c r="D8" s="241"/>
      <c r="E8" s="241"/>
      <c r="F8" s="4"/>
      <c r="G8" s="4"/>
      <c r="H8" s="373"/>
      <c r="I8" s="365"/>
      <c r="J8" s="366"/>
      <c r="K8" s="367">
        <f>SUM(H8:I8)</f>
        <v>0</v>
      </c>
    </row>
    <row r="9" spans="1:11" ht="16.5" customHeight="1">
      <c r="A9" s="239"/>
      <c r="B9" s="240" t="s">
        <v>460</v>
      </c>
      <c r="C9" s="120" t="s">
        <v>461</v>
      </c>
      <c r="D9" s="4"/>
      <c r="E9" s="4"/>
      <c r="F9" s="269"/>
      <c r="G9" s="4"/>
      <c r="H9" s="376"/>
      <c r="I9" s="368"/>
      <c r="J9" s="366"/>
      <c r="K9" s="525">
        <f>H9+I9</f>
        <v>0</v>
      </c>
    </row>
    <row r="10" spans="1:11" ht="16.5" customHeight="1">
      <c r="A10" s="239"/>
      <c r="B10" s="240" t="s">
        <v>462</v>
      </c>
      <c r="C10" s="120" t="s">
        <v>568</v>
      </c>
      <c r="D10" s="4"/>
      <c r="E10" s="4"/>
      <c r="F10" s="4"/>
      <c r="G10" s="4"/>
      <c r="H10" s="376"/>
      <c r="I10" s="368"/>
      <c r="J10" s="366"/>
      <c r="K10" s="525">
        <f>H10+I10</f>
        <v>0</v>
      </c>
    </row>
    <row r="11" spans="1:11" ht="16.5" customHeight="1">
      <c r="A11" s="239"/>
      <c r="B11" s="240" t="s">
        <v>464</v>
      </c>
      <c r="C11" s="120" t="s">
        <v>465</v>
      </c>
      <c r="D11" s="4"/>
      <c r="E11" s="4"/>
      <c r="F11" s="4"/>
      <c r="G11" s="4"/>
      <c r="H11" s="376"/>
      <c r="I11" s="368"/>
      <c r="J11" s="366"/>
      <c r="K11" s="525">
        <f>H11+I11</f>
        <v>0</v>
      </c>
    </row>
    <row r="12" spans="1:11" ht="16.5" customHeight="1">
      <c r="A12" s="242"/>
      <c r="B12" s="243" t="s">
        <v>466</v>
      </c>
      <c r="C12" s="214" t="s">
        <v>569</v>
      </c>
      <c r="D12" s="305"/>
      <c r="E12" s="4"/>
      <c r="F12" s="4"/>
      <c r="G12" s="13"/>
      <c r="H12" s="377"/>
      <c r="I12" s="369"/>
      <c r="J12" s="352"/>
      <c r="K12" s="370">
        <f>SUM(H12:I12)</f>
        <v>0</v>
      </c>
    </row>
    <row r="13" spans="1:11" ht="5.25" customHeight="1">
      <c r="A13" s="239"/>
      <c r="B13" s="211"/>
      <c r="C13" s="8"/>
      <c r="D13" s="4"/>
      <c r="E13" s="4"/>
      <c r="F13" s="4"/>
      <c r="G13" s="4"/>
      <c r="H13" s="371"/>
      <c r="I13" s="340"/>
      <c r="J13" s="340"/>
      <c r="K13" s="371"/>
    </row>
    <row r="14" spans="1:11" ht="16.5" customHeight="1">
      <c r="A14" s="242"/>
      <c r="B14" s="243" t="s">
        <v>469</v>
      </c>
      <c r="C14" s="214" t="s">
        <v>570</v>
      </c>
      <c r="D14" s="305"/>
      <c r="E14" s="4"/>
      <c r="F14" s="4"/>
      <c r="G14" s="13"/>
      <c r="H14" s="377"/>
      <c r="I14" s="369"/>
      <c r="J14" s="352"/>
      <c r="K14" s="370">
        <f>SUM(H14:I14)</f>
        <v>0</v>
      </c>
    </row>
    <row r="15" spans="1:11" ht="4.5" customHeight="1">
      <c r="A15" s="239"/>
      <c r="B15" s="211"/>
      <c r="C15" s="120"/>
      <c r="D15" s="4"/>
      <c r="E15" s="4"/>
      <c r="F15" s="4"/>
      <c r="G15" s="4"/>
      <c r="H15" s="371"/>
      <c r="I15" s="340"/>
      <c r="J15" s="340"/>
      <c r="K15" s="371"/>
    </row>
    <row r="16" spans="1:11" ht="16.5" customHeight="1">
      <c r="A16" s="239"/>
      <c r="B16" s="523" t="s">
        <v>471</v>
      </c>
      <c r="C16" s="120" t="s">
        <v>301</v>
      </c>
      <c r="D16" s="4"/>
      <c r="E16" s="4"/>
      <c r="F16" s="4"/>
      <c r="G16" s="4"/>
      <c r="H16" s="367">
        <f>SUM(H8:H14)</f>
        <v>0</v>
      </c>
      <c r="I16" s="597">
        <f>SUM(I8:I14)</f>
        <v>0</v>
      </c>
      <c r="J16" s="524"/>
      <c r="K16" s="525">
        <f>H16+I16</f>
        <v>0</v>
      </c>
    </row>
    <row r="17" spans="1:11" ht="16.5" customHeight="1">
      <c r="A17" s="242"/>
      <c r="B17" s="243" t="s">
        <v>478</v>
      </c>
      <c r="C17" s="54" t="s">
        <v>302</v>
      </c>
      <c r="D17" s="13"/>
      <c r="E17" s="13"/>
      <c r="F17" s="13"/>
      <c r="G17" s="13"/>
      <c r="H17" s="526"/>
      <c r="I17" s="24"/>
      <c r="J17" s="527"/>
      <c r="K17" s="528"/>
    </row>
    <row r="18" spans="1:11" ht="15" customHeight="1">
      <c r="A18" s="242"/>
      <c r="B18" s="243"/>
      <c r="C18" s="54" t="s">
        <v>303</v>
      </c>
      <c r="D18" s="13"/>
      <c r="E18" s="13"/>
      <c r="F18" s="13"/>
      <c r="G18" s="13"/>
      <c r="H18" s="529"/>
      <c r="I18" s="530"/>
      <c r="J18" s="527"/>
      <c r="K18" s="528">
        <f>H18+I18</f>
        <v>0</v>
      </c>
    </row>
    <row r="19" spans="1:11" ht="10.5" customHeight="1">
      <c r="A19" s="239"/>
      <c r="B19" s="240"/>
      <c r="C19" s="8" t="s">
        <v>304</v>
      </c>
      <c r="D19" s="4"/>
      <c r="E19" s="4"/>
      <c r="F19" s="4"/>
      <c r="G19" s="4"/>
      <c r="H19" s="531"/>
      <c r="I19" s="532"/>
      <c r="J19" s="533"/>
      <c r="K19" s="525"/>
    </row>
    <row r="20" spans="1:11" ht="16.5" customHeight="1">
      <c r="A20" s="239"/>
      <c r="B20" s="240"/>
      <c r="C20" s="120" t="s">
        <v>297</v>
      </c>
      <c r="D20" s="4"/>
      <c r="E20" s="4"/>
      <c r="F20" s="4"/>
      <c r="G20" s="4"/>
      <c r="H20" s="376"/>
      <c r="I20" s="368"/>
      <c r="J20" s="533"/>
      <c r="K20" s="525">
        <f>H20+I20</f>
        <v>0</v>
      </c>
    </row>
    <row r="21" spans="1:11" ht="16.5" customHeight="1">
      <c r="A21" s="239"/>
      <c r="B21" s="523"/>
      <c r="C21" s="120" t="s">
        <v>307</v>
      </c>
      <c r="D21" s="4"/>
      <c r="E21" s="4"/>
      <c r="F21" s="4"/>
      <c r="G21" s="4"/>
      <c r="H21" s="367">
        <f>H18+H20</f>
        <v>0</v>
      </c>
      <c r="I21" s="597">
        <f>I18+I20</f>
        <v>0</v>
      </c>
      <c r="J21" s="524"/>
      <c r="K21" s="525">
        <f>H21+I21</f>
        <v>0</v>
      </c>
    </row>
    <row r="22" spans="1:11" ht="16.5" customHeight="1">
      <c r="A22" s="239"/>
      <c r="B22" s="240" t="s">
        <v>524</v>
      </c>
      <c r="C22" s="120" t="s">
        <v>571</v>
      </c>
      <c r="D22" s="4"/>
      <c r="E22" s="4"/>
      <c r="F22" s="4"/>
      <c r="G22" s="4"/>
      <c r="H22" s="367">
        <f>H16+H21</f>
        <v>0</v>
      </c>
      <c r="I22" s="597">
        <f>I16+I21</f>
        <v>0</v>
      </c>
      <c r="J22" s="366"/>
      <c r="K22" s="525">
        <f>H22+I22</f>
        <v>0</v>
      </c>
    </row>
    <row r="23" spans="1:11" ht="24.75" customHeight="1">
      <c r="A23" s="239" t="s">
        <v>479</v>
      </c>
      <c r="B23" s="120" t="s">
        <v>572</v>
      </c>
      <c r="C23" s="4"/>
      <c r="D23" s="4"/>
      <c r="E23" s="4"/>
      <c r="F23" s="4"/>
      <c r="G23" s="4"/>
      <c r="H23" s="373"/>
      <c r="I23" s="365"/>
      <c r="J23" s="366"/>
      <c r="K23" s="525">
        <f>H23+I23</f>
        <v>0</v>
      </c>
    </row>
    <row r="24" spans="1:11" ht="16.5" customHeight="1">
      <c r="A24" s="239"/>
      <c r="B24" s="4"/>
      <c r="C24" s="4"/>
      <c r="D24" s="4"/>
      <c r="E24" s="4"/>
      <c r="F24" s="4"/>
      <c r="G24" s="4"/>
      <c r="H24" s="4"/>
      <c r="I24" s="4"/>
      <c r="J24" s="4"/>
      <c r="K24" s="236" t="s">
        <v>454</v>
      </c>
    </row>
    <row r="25" spans="1:11" ht="16.5" customHeight="1">
      <c r="A25" s="242" t="s">
        <v>485</v>
      </c>
      <c r="B25" s="214" t="s">
        <v>573</v>
      </c>
      <c r="I25" s="13"/>
      <c r="J25" s="13"/>
      <c r="K25" s="372"/>
    </row>
    <row r="26" spans="1:11" ht="18" customHeight="1">
      <c r="A26" s="239"/>
      <c r="B26" s="240" t="s">
        <v>458</v>
      </c>
      <c r="C26" s="120" t="s">
        <v>574</v>
      </c>
      <c r="D26" s="4"/>
      <c r="E26" s="4"/>
      <c r="F26" s="4"/>
      <c r="G26" s="4"/>
      <c r="H26" s="4"/>
      <c r="I26" s="4"/>
      <c r="J26" s="4"/>
      <c r="K26" s="373"/>
    </row>
    <row r="27" spans="1:11" ht="18" customHeight="1">
      <c r="A27" s="239"/>
      <c r="B27" s="240" t="s">
        <v>460</v>
      </c>
      <c r="C27" s="120" t="s">
        <v>575</v>
      </c>
      <c r="D27" s="4"/>
      <c r="E27" s="4"/>
      <c r="F27" s="4"/>
      <c r="G27" s="4"/>
      <c r="H27" s="4"/>
      <c r="I27" s="4"/>
      <c r="J27" s="245"/>
      <c r="K27" s="373"/>
    </row>
    <row r="28" spans="1:11" ht="18" customHeight="1">
      <c r="A28" s="239"/>
      <c r="B28" s="240" t="s">
        <v>462</v>
      </c>
      <c r="C28" s="120" t="s">
        <v>576</v>
      </c>
      <c r="D28" s="4"/>
      <c r="E28" s="4"/>
      <c r="F28" s="4"/>
      <c r="G28" s="4"/>
      <c r="H28" s="4"/>
      <c r="I28" s="4"/>
      <c r="J28" s="247">
        <f>IF($K$28='D02'!$G$12,"","CHECK D02, LINE A-5 INPUT")</f>
      </c>
      <c r="K28" s="367">
        <f>SUM(K26:K27)</f>
        <v>0</v>
      </c>
    </row>
    <row r="29" spans="1:11" ht="19.5" customHeight="1">
      <c r="A29" s="242" t="s">
        <v>490</v>
      </c>
      <c r="B29" s="214" t="s">
        <v>577</v>
      </c>
      <c r="C29" s="13"/>
      <c r="D29" s="13"/>
      <c r="E29" s="13"/>
      <c r="F29" s="13"/>
      <c r="G29" s="13"/>
      <c r="H29" s="13"/>
      <c r="I29" s="13"/>
      <c r="J29" s="248">
        <f>IF($K$29='D02'!$G$36,"","CHECK D02, LINE B-2 INPUT")</f>
      </c>
      <c r="K29" s="374"/>
    </row>
    <row r="30" spans="1:11" ht="13.5" customHeight="1">
      <c r="A30" s="239"/>
      <c r="B30" s="120" t="s">
        <v>578</v>
      </c>
      <c r="C30" s="120"/>
      <c r="D30" s="4"/>
      <c r="E30" s="4"/>
      <c r="F30" s="4"/>
      <c r="G30" s="4"/>
      <c r="H30" s="4"/>
      <c r="I30" s="4"/>
      <c r="J30" s="249"/>
      <c r="K30" s="367"/>
    </row>
    <row r="31" spans="1:11" ht="16.5" customHeight="1">
      <c r="A31" s="268" t="s">
        <v>493</v>
      </c>
      <c r="B31" s="583" t="s">
        <v>579</v>
      </c>
      <c r="C31" s="140"/>
      <c r="D31" s="140"/>
      <c r="E31" s="140"/>
      <c r="F31" s="140"/>
      <c r="G31" s="140"/>
      <c r="H31" s="140"/>
      <c r="I31" s="140"/>
      <c r="J31" s="140"/>
      <c r="K31" s="584"/>
    </row>
    <row r="32" spans="1:11" ht="18" customHeight="1">
      <c r="A32" s="239"/>
      <c r="B32" s="240" t="s">
        <v>458</v>
      </c>
      <c r="C32" s="120" t="s">
        <v>334</v>
      </c>
      <c r="D32" s="4"/>
      <c r="E32" s="4"/>
      <c r="F32" s="4"/>
      <c r="G32" s="4"/>
      <c r="H32" s="4"/>
      <c r="I32" s="4"/>
      <c r="J32" s="4"/>
      <c r="K32" s="585"/>
    </row>
    <row r="33" spans="1:11" ht="18" customHeight="1">
      <c r="A33" s="239"/>
      <c r="B33" s="240" t="s">
        <v>460</v>
      </c>
      <c r="C33" s="120" t="s">
        <v>335</v>
      </c>
      <c r="D33" s="4"/>
      <c r="E33" s="4"/>
      <c r="F33" s="4"/>
      <c r="G33" s="4"/>
      <c r="H33" s="4"/>
      <c r="I33" s="4"/>
      <c r="J33" s="4"/>
      <c r="K33" s="585"/>
    </row>
    <row r="34" spans="1:11" ht="18" customHeight="1">
      <c r="A34" s="239"/>
      <c r="B34" s="240" t="s">
        <v>462</v>
      </c>
      <c r="C34" s="120" t="s">
        <v>336</v>
      </c>
      <c r="D34" s="4"/>
      <c r="E34" s="4"/>
      <c r="F34" s="4"/>
      <c r="G34" s="4"/>
      <c r="H34" s="4"/>
      <c r="I34" s="4"/>
      <c r="J34" s="4"/>
      <c r="K34" s="585"/>
    </row>
    <row r="35" spans="1:11" ht="18" customHeight="1">
      <c r="A35" s="239"/>
      <c r="B35" s="240" t="s">
        <v>464</v>
      </c>
      <c r="C35" s="120" t="s">
        <v>337</v>
      </c>
      <c r="D35" s="4"/>
      <c r="E35" s="4"/>
      <c r="F35" s="4"/>
      <c r="G35" s="4"/>
      <c r="H35" s="4"/>
      <c r="I35" s="4"/>
      <c r="J35" s="4"/>
      <c r="K35" s="586">
        <f>SUM(K32:K34)</f>
        <v>0</v>
      </c>
    </row>
    <row r="36" spans="1:11" ht="30" customHeight="1">
      <c r="A36" s="239" t="s">
        <v>505</v>
      </c>
      <c r="B36" s="120" t="s">
        <v>583</v>
      </c>
      <c r="C36" s="4"/>
      <c r="D36" s="4"/>
      <c r="E36" s="4"/>
      <c r="F36" s="4"/>
      <c r="G36" s="4"/>
      <c r="H36" s="4"/>
      <c r="I36" s="4"/>
      <c r="J36" s="4"/>
      <c r="K36" s="373"/>
    </row>
    <row r="37" spans="1:10" ht="13.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44" spans="1:11" ht="21.75" customHeight="1">
      <c r="A44" s="1" t="str">
        <f>Rev_Date</f>
        <v>REVISED JULY 1, 2010</v>
      </c>
      <c r="F44" s="15" t="str">
        <f>Exp_Date</f>
        <v>FORM EXPIRES 6-30-12</v>
      </c>
      <c r="G44" s="15"/>
      <c r="K44" s="39" t="s">
        <v>584</v>
      </c>
    </row>
  </sheetData>
  <sheetProtection sheet="1" objects="1" scenarios="1"/>
  <printOptions horizontalCentered="1" verticalCentered="1"/>
  <pageMargins left="0.25" right="0.25" top="0.5" bottom="0.25" header="0.5" footer="0.5"/>
  <pageSetup blackAndWhite="1" fitToHeight="1" fitToWidth="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showZeros="0" zoomScale="104" zoomScaleNormal="104" workbookViewId="0" topLeftCell="A1">
      <selection activeCell="G27" sqref="G27"/>
    </sheetView>
  </sheetViews>
  <sheetFormatPr defaultColWidth="9.140625" defaultRowHeight="12.75"/>
  <cols>
    <col min="1" max="1" width="1.7109375" style="16" customWidth="1"/>
    <col min="2" max="2" width="2.28125" style="16" customWidth="1"/>
    <col min="3" max="4" width="2.7109375" style="16" customWidth="1"/>
    <col min="5" max="5" width="18.7109375" style="16" customWidth="1"/>
    <col min="6" max="6" width="17.7109375" style="16" customWidth="1"/>
    <col min="7" max="7" width="8.7109375" style="16" customWidth="1"/>
    <col min="8" max="8" width="6.7109375" style="16" customWidth="1"/>
    <col min="9" max="9" width="1.7109375" style="16" customWidth="1"/>
    <col min="10" max="10" width="12.7109375" style="16" customWidth="1"/>
    <col min="11" max="11" width="2.7109375" style="16" customWidth="1"/>
    <col min="12" max="13" width="6.7109375" style="16" customWidth="1"/>
    <col min="14" max="14" width="4.7109375" style="16" customWidth="1"/>
    <col min="15" max="15" width="2.7109375" style="16" customWidth="1"/>
    <col min="16" max="16" width="8.421875" style="16" customWidth="1"/>
    <col min="17" max="17" width="1.7109375" style="16" customWidth="1"/>
    <col min="18" max="16384" width="9.140625" style="16" customWidth="1"/>
  </cols>
  <sheetData>
    <row r="1" spans="1:20" ht="13.5">
      <c r="A1" s="45" t="s">
        <v>585</v>
      </c>
      <c r="B1" s="47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8"/>
      <c r="R1" s="1"/>
      <c r="S1" s="1"/>
      <c r="T1" s="1"/>
    </row>
    <row r="2" spans="1:20" ht="9.75" customHeight="1">
      <c r="A2" s="49" t="s">
        <v>182</v>
      </c>
      <c r="B2" s="183"/>
      <c r="C2" s="183"/>
      <c r="D2" s="183"/>
      <c r="E2" s="13"/>
      <c r="F2" s="61"/>
      <c r="G2" s="50" t="s">
        <v>450</v>
      </c>
      <c r="H2" s="50"/>
      <c r="I2" s="13"/>
      <c r="J2" s="13"/>
      <c r="K2" s="13"/>
      <c r="L2" s="13"/>
      <c r="M2" s="1"/>
      <c r="N2" s="49" t="s">
        <v>451</v>
      </c>
      <c r="O2" s="214"/>
      <c r="P2" s="184"/>
      <c r="Q2" s="185"/>
      <c r="R2" s="1"/>
      <c r="S2" s="1"/>
      <c r="T2" s="1"/>
    </row>
    <row r="3" spans="1:20" s="330" customFormat="1" ht="12.75" customHeight="1">
      <c r="A3" s="323">
        <f>'D01'!$F$3</f>
        <v>0</v>
      </c>
      <c r="B3" s="325"/>
      <c r="C3" s="325"/>
      <c r="D3" s="325"/>
      <c r="E3" s="326"/>
      <c r="F3" s="327"/>
      <c r="G3" s="297">
        <f>'D01'!$F$4</f>
        <v>0</v>
      </c>
      <c r="H3" s="297"/>
      <c r="I3" s="297"/>
      <c r="J3" s="297"/>
      <c r="K3" s="297"/>
      <c r="L3" s="297"/>
      <c r="M3" s="300"/>
      <c r="N3" s="328"/>
      <c r="O3" s="326">
        <f>'D01'!$R$4</f>
        <v>0</v>
      </c>
      <c r="P3" s="326"/>
      <c r="Q3" s="327"/>
      <c r="R3" s="300"/>
      <c r="S3" s="300"/>
      <c r="T3" s="300"/>
    </row>
    <row r="4" spans="1:20" ht="3" customHeight="1">
      <c r="A4" s="57"/>
      <c r="B4" s="187"/>
      <c r="C4" s="187"/>
      <c r="D4" s="187"/>
      <c r="E4" s="4"/>
      <c r="F4" s="68"/>
      <c r="G4" s="187"/>
      <c r="H4" s="187"/>
      <c r="I4" s="4"/>
      <c r="J4" s="4"/>
      <c r="K4" s="4"/>
      <c r="L4" s="4"/>
      <c r="M4" s="4"/>
      <c r="N4" s="188"/>
      <c r="O4" s="120"/>
      <c r="P4" s="120"/>
      <c r="Q4" s="121"/>
      <c r="R4" s="1"/>
      <c r="S4" s="1"/>
      <c r="T4" s="1"/>
    </row>
    <row r="5" spans="1:20" ht="12" customHeight="1">
      <c r="A5" s="2"/>
      <c r="B5" s="13"/>
      <c r="C5" s="13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1"/>
      <c r="R5" s="1"/>
      <c r="S5" s="1"/>
      <c r="T5" s="1"/>
    </row>
    <row r="6" spans="1:20" ht="13.5">
      <c r="A6" s="2"/>
      <c r="B6" s="13" t="s">
        <v>456</v>
      </c>
      <c r="C6" s="13" t="s">
        <v>586</v>
      </c>
      <c r="D6" s="13"/>
      <c r="E6" s="1"/>
      <c r="F6" s="1"/>
      <c r="G6" s="1"/>
      <c r="H6" s="1"/>
      <c r="I6" s="1"/>
      <c r="J6" s="1"/>
      <c r="K6" s="13"/>
      <c r="L6" s="39" t="s">
        <v>587</v>
      </c>
      <c r="M6" s="340">
        <f>'D02'!$G$61</f>
        <v>0</v>
      </c>
      <c r="N6" s="151"/>
      <c r="O6" s="151"/>
      <c r="P6" s="13"/>
      <c r="Q6" s="61"/>
      <c r="R6" s="1"/>
      <c r="S6" s="1"/>
      <c r="T6" s="1"/>
    </row>
    <row r="7" spans="1:20" ht="13.5">
      <c r="A7" s="2"/>
      <c r="B7" s="13"/>
      <c r="C7" s="13"/>
      <c r="D7" s="13"/>
      <c r="E7" s="1"/>
      <c r="F7" s="1"/>
      <c r="G7" s="1"/>
      <c r="H7" s="1"/>
      <c r="I7" s="1"/>
      <c r="J7" s="1"/>
      <c r="K7" s="1"/>
      <c r="L7" s="1"/>
      <c r="M7" s="41" t="s">
        <v>588</v>
      </c>
      <c r="N7" s="15"/>
      <c r="O7" s="15"/>
      <c r="P7" s="17"/>
      <c r="Q7" s="61"/>
      <c r="R7" s="1"/>
      <c r="S7" s="1"/>
      <c r="T7" s="1"/>
    </row>
    <row r="8" spans="1:20" ht="13.5">
      <c r="A8" s="2"/>
      <c r="B8" s="13" t="s">
        <v>589</v>
      </c>
      <c r="C8" s="219" t="s">
        <v>458</v>
      </c>
      <c r="D8" s="13" t="s">
        <v>590</v>
      </c>
      <c r="E8" s="1"/>
      <c r="F8" s="1"/>
      <c r="G8" s="1"/>
      <c r="H8" s="1"/>
      <c r="I8" s="1" t="s">
        <v>587</v>
      </c>
      <c r="J8" s="340">
        <f>'D02'!$G$13</f>
        <v>0</v>
      </c>
      <c r="K8" s="151"/>
      <c r="L8" s="1"/>
      <c r="M8" s="1"/>
      <c r="N8" s="1"/>
      <c r="O8" s="1"/>
      <c r="P8" s="1"/>
      <c r="Q8" s="61"/>
      <c r="R8" s="1"/>
      <c r="S8" s="1"/>
      <c r="T8" s="1"/>
    </row>
    <row r="9" spans="1:20" ht="13.5">
      <c r="A9" s="2"/>
      <c r="B9" s="13"/>
      <c r="C9" s="13"/>
      <c r="D9" s="13"/>
      <c r="E9" s="1"/>
      <c r="F9" s="1"/>
      <c r="G9" s="1"/>
      <c r="H9" s="1"/>
      <c r="I9" s="1"/>
      <c r="J9" s="41" t="s">
        <v>591</v>
      </c>
      <c r="K9" s="41"/>
      <c r="L9" s="1"/>
      <c r="M9" s="1"/>
      <c r="N9" s="1"/>
      <c r="O9" s="1"/>
      <c r="P9" s="1"/>
      <c r="Q9" s="61"/>
      <c r="R9" s="1"/>
      <c r="S9" s="1"/>
      <c r="T9" s="1"/>
    </row>
    <row r="10" spans="1:20" ht="13.5">
      <c r="A10" s="2"/>
      <c r="B10" s="13"/>
      <c r="C10" s="179" t="s">
        <v>460</v>
      </c>
      <c r="D10" s="13" t="s">
        <v>592</v>
      </c>
      <c r="E10" s="1"/>
      <c r="F10" s="1"/>
      <c r="G10" s="1"/>
      <c r="H10" s="1"/>
      <c r="I10" s="1" t="s">
        <v>587</v>
      </c>
      <c r="J10" s="340">
        <f>'D02'!$G$41</f>
        <v>0</v>
      </c>
      <c r="K10" s="151"/>
      <c r="L10" s="1"/>
      <c r="M10" s="1"/>
      <c r="N10" s="1"/>
      <c r="O10" s="1"/>
      <c r="P10" s="1"/>
      <c r="Q10" s="61"/>
      <c r="R10" s="1"/>
      <c r="S10" s="1"/>
      <c r="T10" s="1"/>
    </row>
    <row r="11" spans="1:20" ht="10.5" customHeight="1">
      <c r="A11" s="2"/>
      <c r="B11" s="13"/>
      <c r="C11" s="13"/>
      <c r="D11" s="13" t="s">
        <v>593</v>
      </c>
      <c r="E11" s="13"/>
      <c r="F11" s="13"/>
      <c r="G11" s="13"/>
      <c r="H11" s="13"/>
      <c r="I11" s="13"/>
      <c r="J11" s="154" t="s">
        <v>594</v>
      </c>
      <c r="K11" s="154"/>
      <c r="L11" s="13"/>
      <c r="M11" s="13"/>
      <c r="N11" s="13"/>
      <c r="O11" s="13"/>
      <c r="P11" s="13"/>
      <c r="Q11" s="61"/>
      <c r="R11" s="1"/>
      <c r="S11" s="1"/>
      <c r="T11" s="1"/>
    </row>
    <row r="12" spans="1:20" ht="13.5">
      <c r="A12" s="2"/>
      <c r="B12" s="13"/>
      <c r="C12" s="179" t="s">
        <v>462</v>
      </c>
      <c r="D12" s="13" t="s">
        <v>595</v>
      </c>
      <c r="E12" s="1"/>
      <c r="F12" s="1"/>
      <c r="G12" s="1"/>
      <c r="H12" s="1"/>
      <c r="I12" s="1" t="s">
        <v>587</v>
      </c>
      <c r="J12" s="340">
        <f>'D04'!$I$22</f>
        <v>0</v>
      </c>
      <c r="K12" s="151"/>
      <c r="L12" s="1"/>
      <c r="M12" s="1"/>
      <c r="N12" s="1"/>
      <c r="O12" s="1"/>
      <c r="P12" s="1"/>
      <c r="Q12" s="61"/>
      <c r="R12" s="1"/>
      <c r="S12" s="1"/>
      <c r="T12" s="1"/>
    </row>
    <row r="13" spans="1:20" ht="13.5">
      <c r="A13" s="2"/>
      <c r="B13" s="13"/>
      <c r="C13" s="13"/>
      <c r="D13" s="13"/>
      <c r="E13" s="1"/>
      <c r="F13" s="1"/>
      <c r="G13" s="1"/>
      <c r="H13" s="1"/>
      <c r="I13" s="1"/>
      <c r="J13" s="41" t="s">
        <v>895</v>
      </c>
      <c r="K13" s="41"/>
      <c r="L13" s="1"/>
      <c r="M13" s="1"/>
      <c r="N13" s="1"/>
      <c r="O13" s="1"/>
      <c r="P13" s="1"/>
      <c r="Q13" s="61"/>
      <c r="R13" s="1"/>
      <c r="S13" s="1"/>
      <c r="T13" s="1"/>
    </row>
    <row r="14" spans="1:20" ht="13.5">
      <c r="A14" s="2"/>
      <c r="B14" s="13"/>
      <c r="C14" s="179" t="s">
        <v>464</v>
      </c>
      <c r="D14" s="13" t="s">
        <v>596</v>
      </c>
      <c r="E14" s="1"/>
      <c r="F14" s="1"/>
      <c r="G14" s="1"/>
      <c r="H14" s="1"/>
      <c r="I14" s="1" t="s">
        <v>587</v>
      </c>
      <c r="J14" s="340">
        <f>'D04'!$I$23</f>
        <v>0</v>
      </c>
      <c r="K14" s="151"/>
      <c r="L14" s="1"/>
      <c r="M14" s="1"/>
      <c r="N14" s="1"/>
      <c r="O14" s="1"/>
      <c r="P14" s="1"/>
      <c r="Q14" s="61"/>
      <c r="R14" s="1"/>
      <c r="S14" s="1"/>
      <c r="T14" s="1"/>
    </row>
    <row r="15" spans="1:20" ht="10.5" customHeight="1">
      <c r="A15" s="2"/>
      <c r="B15" s="13"/>
      <c r="C15" s="13"/>
      <c r="D15" s="13" t="s">
        <v>597</v>
      </c>
      <c r="E15" s="1"/>
      <c r="F15" s="1"/>
      <c r="G15" s="1"/>
      <c r="H15" s="1"/>
      <c r="I15" s="1"/>
      <c r="J15" s="41" t="s">
        <v>598</v>
      </c>
      <c r="K15" s="41"/>
      <c r="L15" s="1"/>
      <c r="M15" s="1"/>
      <c r="N15" s="1"/>
      <c r="O15" s="1"/>
      <c r="P15" s="1"/>
      <c r="Q15" s="61"/>
      <c r="R15" s="1"/>
      <c r="S15" s="1"/>
      <c r="T15" s="1"/>
    </row>
    <row r="16" spans="1:20" ht="13.5">
      <c r="A16" s="2"/>
      <c r="B16" s="13"/>
      <c r="C16" s="179" t="s">
        <v>466</v>
      </c>
      <c r="D16" s="13" t="s">
        <v>574</v>
      </c>
      <c r="E16" s="1"/>
      <c r="F16" s="1"/>
      <c r="G16" s="1"/>
      <c r="H16" s="1"/>
      <c r="I16" s="39" t="s">
        <v>587</v>
      </c>
      <c r="J16" s="382">
        <f>'D04'!$K$28</f>
        <v>0</v>
      </c>
      <c r="K16" s="29"/>
      <c r="L16" s="39"/>
      <c r="M16" s="153"/>
      <c r="N16" s="153"/>
      <c r="O16" s="153"/>
      <c r="P16" s="13"/>
      <c r="Q16" s="61"/>
      <c r="R16" s="1"/>
      <c r="S16" s="1"/>
      <c r="T16" s="1"/>
    </row>
    <row r="17" spans="1:20" ht="13.5">
      <c r="A17" s="2"/>
      <c r="B17" s="13"/>
      <c r="C17" s="13"/>
      <c r="D17" s="13"/>
      <c r="E17" s="1"/>
      <c r="F17" s="1"/>
      <c r="G17" s="1"/>
      <c r="H17" s="1"/>
      <c r="I17" s="1"/>
      <c r="J17" s="41" t="s">
        <v>599</v>
      </c>
      <c r="K17" s="15"/>
      <c r="L17" s="1"/>
      <c r="M17" s="1"/>
      <c r="N17" s="1"/>
      <c r="O17" s="1"/>
      <c r="P17" s="1"/>
      <c r="Q17" s="61"/>
      <c r="R17" s="1"/>
      <c r="S17" s="1"/>
      <c r="T17" s="1"/>
    </row>
    <row r="18" spans="1:20" ht="13.5">
      <c r="A18" s="2"/>
      <c r="B18" s="13"/>
      <c r="C18" s="179" t="s">
        <v>469</v>
      </c>
      <c r="D18" s="13" t="s">
        <v>482</v>
      </c>
      <c r="E18" s="1"/>
      <c r="F18" s="1"/>
      <c r="G18" s="1"/>
      <c r="H18" s="1"/>
      <c r="I18" s="1" t="s">
        <v>587</v>
      </c>
      <c r="J18" s="381">
        <f>'D04'!$K$29</f>
        <v>0</v>
      </c>
      <c r="K18" s="29"/>
      <c r="L18" s="1"/>
      <c r="M18" s="1"/>
      <c r="N18" s="1"/>
      <c r="O18" s="1"/>
      <c r="P18" s="1"/>
      <c r="Q18" s="61"/>
      <c r="R18" s="1"/>
      <c r="S18" s="1"/>
      <c r="T18" s="1"/>
    </row>
    <row r="19" spans="1:20" ht="11.25" customHeight="1">
      <c r="A19" s="2"/>
      <c r="B19" s="13"/>
      <c r="C19" s="13"/>
      <c r="D19" s="13" t="s">
        <v>483</v>
      </c>
      <c r="E19" s="1"/>
      <c r="F19" s="1"/>
      <c r="G19" s="1"/>
      <c r="H19" s="1"/>
      <c r="I19" s="1"/>
      <c r="J19" s="41" t="s">
        <v>600</v>
      </c>
      <c r="K19" s="15"/>
      <c r="L19" s="1"/>
      <c r="M19" s="1"/>
      <c r="N19" s="1"/>
      <c r="O19" s="1"/>
      <c r="P19" s="1"/>
      <c r="Q19" s="61"/>
      <c r="R19" s="1"/>
      <c r="S19" s="1"/>
      <c r="T19" s="1"/>
    </row>
    <row r="20" spans="1:20" ht="13.5">
      <c r="A20" s="2"/>
      <c r="B20" s="13"/>
      <c r="C20" s="179" t="s">
        <v>471</v>
      </c>
      <c r="D20" s="13" t="s">
        <v>601</v>
      </c>
      <c r="E20" s="1"/>
      <c r="F20" s="1"/>
      <c r="G20" s="1"/>
      <c r="H20" s="1"/>
      <c r="I20" s="1" t="s">
        <v>587</v>
      </c>
      <c r="J20" s="381">
        <f>'D04'!K35</f>
        <v>0</v>
      </c>
      <c r="K20" s="29"/>
      <c r="L20" s="1"/>
      <c r="M20" s="1"/>
      <c r="N20" s="1"/>
      <c r="O20" s="1"/>
      <c r="P20" s="1"/>
      <c r="Q20" s="61"/>
      <c r="R20" s="1"/>
      <c r="S20" s="1"/>
      <c r="T20" s="1"/>
    </row>
    <row r="21" spans="1:20" ht="13.5">
      <c r="A21" s="2"/>
      <c r="B21" s="13"/>
      <c r="C21" s="13"/>
      <c r="D21" s="13"/>
      <c r="E21" s="1"/>
      <c r="F21" s="1"/>
      <c r="G21" s="1"/>
      <c r="H21" s="1"/>
      <c r="I21" s="1"/>
      <c r="J21" s="41" t="s">
        <v>323</v>
      </c>
      <c r="K21" s="15"/>
      <c r="L21" s="1"/>
      <c r="M21" s="1"/>
      <c r="N21" s="1"/>
      <c r="O21" s="1"/>
      <c r="P21" s="1"/>
      <c r="Q21" s="61"/>
      <c r="R21" s="1"/>
      <c r="S21" s="1"/>
      <c r="T21" s="1"/>
    </row>
    <row r="22" spans="1:20" ht="13.5">
      <c r="A22" s="2"/>
      <c r="B22" s="13"/>
      <c r="C22" s="179" t="s">
        <v>478</v>
      </c>
      <c r="D22" s="13" t="s">
        <v>602</v>
      </c>
      <c r="E22" s="1"/>
      <c r="F22" s="1"/>
      <c r="G22" s="1"/>
      <c r="H22" s="1"/>
      <c r="I22" s="1" t="s">
        <v>587</v>
      </c>
      <c r="J22" s="381">
        <f>'D04'!$K$36</f>
        <v>0</v>
      </c>
      <c r="K22" s="29"/>
      <c r="L22" s="1"/>
      <c r="M22" s="1"/>
      <c r="N22" s="1"/>
      <c r="O22" s="1"/>
      <c r="P22" s="1"/>
      <c r="Q22" s="61"/>
      <c r="R22" s="1"/>
      <c r="S22" s="1"/>
      <c r="T22" s="1"/>
    </row>
    <row r="23" spans="1:20" ht="11.25" customHeight="1">
      <c r="A23" s="2"/>
      <c r="B23" s="13"/>
      <c r="C23" s="13"/>
      <c r="D23" s="13" t="s">
        <v>603</v>
      </c>
      <c r="E23" s="1"/>
      <c r="F23" s="1"/>
      <c r="G23" s="1"/>
      <c r="H23" s="1"/>
      <c r="I23" s="1"/>
      <c r="J23" s="41" t="s">
        <v>604</v>
      </c>
      <c r="K23" s="15"/>
      <c r="L23" s="1"/>
      <c r="M23" s="1"/>
      <c r="N23" s="1"/>
      <c r="O23" s="1"/>
      <c r="P23" s="1"/>
      <c r="Q23" s="61"/>
      <c r="R23" s="1"/>
      <c r="S23" s="1"/>
      <c r="T23" s="1"/>
    </row>
    <row r="24" spans="1:20" ht="13.5">
      <c r="A24" s="2"/>
      <c r="B24" s="13"/>
      <c r="C24" s="179" t="s">
        <v>524</v>
      </c>
      <c r="D24" s="13" t="s">
        <v>605</v>
      </c>
      <c r="E24" s="1"/>
      <c r="F24" s="1"/>
      <c r="G24" s="1"/>
      <c r="H24" s="1"/>
      <c r="I24" s="1"/>
      <c r="J24" s="41"/>
      <c r="K24" s="15"/>
      <c r="L24" s="39" t="s">
        <v>587</v>
      </c>
      <c r="M24" s="382">
        <f>SUM(J8:J22)</f>
        <v>0</v>
      </c>
      <c r="N24" s="29"/>
      <c r="O24" s="29"/>
      <c r="P24" s="1"/>
      <c r="Q24" s="61"/>
      <c r="R24" s="1"/>
      <c r="S24" s="1"/>
      <c r="T24" s="1"/>
    </row>
    <row r="25" spans="1:20" ht="17.25" customHeight="1">
      <c r="A25" s="2"/>
      <c r="B25" s="13" t="s">
        <v>485</v>
      </c>
      <c r="C25" s="13" t="s">
        <v>606</v>
      </c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1"/>
      <c r="R25" s="1"/>
      <c r="S25" s="1"/>
      <c r="T25" s="1"/>
    </row>
    <row r="26" spans="1:20" ht="12" customHeight="1">
      <c r="A26" s="2"/>
      <c r="B26" s="13"/>
      <c r="C26" s="13"/>
      <c r="D26" s="13" t="s">
        <v>607</v>
      </c>
      <c r="E26" s="1"/>
      <c r="F26" s="1"/>
      <c r="G26" s="1"/>
      <c r="H26" s="1"/>
      <c r="I26" s="1"/>
      <c r="J26" s="1"/>
      <c r="K26" s="1"/>
      <c r="L26" s="39" t="s">
        <v>587</v>
      </c>
      <c r="M26" s="340">
        <f>M6-M24</f>
        <v>0</v>
      </c>
      <c r="N26" s="151"/>
      <c r="O26" s="151"/>
      <c r="P26" s="13"/>
      <c r="Q26" s="61"/>
      <c r="R26" s="1"/>
      <c r="S26" s="1"/>
      <c r="T26" s="1"/>
    </row>
    <row r="27" spans="1:20" ht="15.75" customHeight="1">
      <c r="A27" s="2"/>
      <c r="B27" s="13" t="s">
        <v>608</v>
      </c>
      <c r="C27" s="179" t="s">
        <v>458</v>
      </c>
      <c r="D27" s="13" t="s">
        <v>609</v>
      </c>
      <c r="E27" s="1"/>
      <c r="F27" s="1"/>
      <c r="G27" s="383"/>
      <c r="H27" s="151"/>
      <c r="I27" s="1"/>
      <c r="J27" s="383"/>
      <c r="K27" s="151"/>
      <c r="L27" s="1"/>
      <c r="M27" s="1"/>
      <c r="N27" s="1"/>
      <c r="O27" s="1"/>
      <c r="P27" s="1"/>
      <c r="Q27" s="61"/>
      <c r="R27" s="1"/>
      <c r="S27" s="1"/>
      <c r="T27" s="1"/>
    </row>
    <row r="28" spans="1:20" ht="9" customHeight="1">
      <c r="A28" s="2"/>
      <c r="B28" s="13"/>
      <c r="C28" s="13"/>
      <c r="D28" s="13"/>
      <c r="E28" s="1"/>
      <c r="F28" s="1"/>
      <c r="G28" s="41" t="s">
        <v>610</v>
      </c>
      <c r="H28" s="15"/>
      <c r="I28" s="1"/>
      <c r="J28" s="41" t="s">
        <v>611</v>
      </c>
      <c r="K28" s="41"/>
      <c r="L28" s="1"/>
      <c r="M28" s="1"/>
      <c r="N28" s="1"/>
      <c r="O28" s="1"/>
      <c r="P28" s="1"/>
      <c r="Q28" s="61"/>
      <c r="R28" s="1"/>
      <c r="S28" s="1"/>
      <c r="T28" s="1"/>
    </row>
    <row r="29" spans="1:20" ht="8.25" customHeight="1">
      <c r="A29" s="2"/>
      <c r="B29" s="13"/>
      <c r="C29" s="13"/>
      <c r="D29" s="13"/>
      <c r="E29" s="1"/>
      <c r="F29" s="1"/>
      <c r="G29" s="41"/>
      <c r="H29" s="15"/>
      <c r="I29" s="1"/>
      <c r="J29" s="230" t="s">
        <v>612</v>
      </c>
      <c r="K29" s="41"/>
      <c r="L29" s="1"/>
      <c r="M29" s="1"/>
      <c r="N29" s="1"/>
      <c r="O29" s="1"/>
      <c r="P29" s="1"/>
      <c r="Q29" s="61"/>
      <c r="R29" s="1"/>
      <c r="S29" s="1"/>
      <c r="T29" s="1"/>
    </row>
    <row r="30" spans="1:20" ht="13.5">
      <c r="A30" s="2"/>
      <c r="B30" s="13"/>
      <c r="C30" s="179" t="s">
        <v>460</v>
      </c>
      <c r="D30" s="13" t="s">
        <v>613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1"/>
      <c r="R30" s="1"/>
      <c r="S30" s="1"/>
      <c r="T30" s="1"/>
    </row>
    <row r="31" spans="1:20" ht="10.5" customHeight="1">
      <c r="A31" s="2"/>
      <c r="B31" s="13"/>
      <c r="C31" s="13"/>
      <c r="D31" s="13"/>
      <c r="E31" s="1" t="s">
        <v>614</v>
      </c>
      <c r="F31" s="1"/>
      <c r="G31" s="15">
        <v>92</v>
      </c>
      <c r="H31" s="15"/>
      <c r="I31" s="1"/>
      <c r="J31" s="23">
        <v>123</v>
      </c>
      <c r="K31" s="23"/>
      <c r="L31" s="1"/>
      <c r="M31" s="1"/>
      <c r="N31" s="1"/>
      <c r="O31" s="1"/>
      <c r="P31" s="1"/>
      <c r="Q31" s="61"/>
      <c r="R31" s="1"/>
      <c r="S31" s="1"/>
      <c r="T31" s="1"/>
    </row>
    <row r="32" spans="1:20" ht="13.5">
      <c r="A32" s="2"/>
      <c r="B32" s="13"/>
      <c r="C32" s="179" t="s">
        <v>462</v>
      </c>
      <c r="D32" s="13" t="s">
        <v>615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1"/>
      <c r="R32" s="1"/>
      <c r="S32" s="1"/>
      <c r="T32" s="1"/>
    </row>
    <row r="33" spans="1:20" ht="12" customHeight="1">
      <c r="A33" s="2"/>
      <c r="B33" s="13"/>
      <c r="C33" s="13"/>
      <c r="D33" s="13"/>
      <c r="E33" s="1" t="s">
        <v>616</v>
      </c>
      <c r="F33" s="1"/>
      <c r="G33" s="340">
        <f>ROUND(G27*G31,0)</f>
        <v>0</v>
      </c>
      <c r="H33" s="151"/>
      <c r="I33" s="23" t="s">
        <v>617</v>
      </c>
      <c r="J33" s="340">
        <f>ROUND(J27*J31,0)</f>
        <v>0</v>
      </c>
      <c r="K33" s="151"/>
      <c r="L33" s="23" t="s">
        <v>618</v>
      </c>
      <c r="M33" s="340">
        <f>G33+J33</f>
        <v>0</v>
      </c>
      <c r="N33" s="151"/>
      <c r="O33" s="151"/>
      <c r="P33" s="13" t="s">
        <v>619</v>
      </c>
      <c r="Q33" s="61"/>
      <c r="R33" s="1"/>
      <c r="S33" s="1"/>
      <c r="T33" s="1"/>
    </row>
    <row r="34" spans="1:20" ht="18" customHeight="1">
      <c r="A34" s="2"/>
      <c r="B34" s="13" t="s">
        <v>493</v>
      </c>
      <c r="C34" s="13" t="s">
        <v>620</v>
      </c>
      <c r="D34" s="13"/>
      <c r="E34" s="1"/>
      <c r="F34" s="1"/>
      <c r="G34" s="1"/>
      <c r="H34" s="1"/>
      <c r="I34" s="1"/>
      <c r="J34" s="1"/>
      <c r="K34" s="1"/>
      <c r="L34" s="1"/>
      <c r="M34" s="401">
        <v>174</v>
      </c>
      <c r="N34" s="401"/>
      <c r="O34" s="401"/>
      <c r="P34" s="6"/>
      <c r="Q34" s="61"/>
      <c r="R34" s="1"/>
      <c r="S34" s="1"/>
      <c r="T34" s="1"/>
    </row>
    <row r="35" spans="1:20" ht="15.75" customHeight="1">
      <c r="A35" s="2"/>
      <c r="B35" s="13" t="s">
        <v>505</v>
      </c>
      <c r="C35" s="13" t="s">
        <v>621</v>
      </c>
      <c r="D35" s="13"/>
      <c r="E35" s="1"/>
      <c r="F35" s="1"/>
      <c r="G35" s="1"/>
      <c r="H35" s="1"/>
      <c r="I35" s="1"/>
      <c r="J35" s="1"/>
      <c r="K35" s="1"/>
      <c r="L35" s="39" t="s">
        <v>587</v>
      </c>
      <c r="M35" s="340">
        <f>ROUND(M33*M34,0)</f>
        <v>0</v>
      </c>
      <c r="N35" s="151"/>
      <c r="O35" s="151"/>
      <c r="P35" s="231">
        <f>IF(M33&gt;0,IF(AND(M26&lt;M36),"VARIANCE ",""),"")</f>
      </c>
      <c r="Q35" s="61"/>
      <c r="R35" s="1"/>
      <c r="S35" s="1"/>
      <c r="T35" s="1"/>
    </row>
    <row r="36" spans="1:20" ht="15.75" customHeight="1">
      <c r="A36" s="2"/>
      <c r="B36" s="13" t="s">
        <v>511</v>
      </c>
      <c r="C36" s="13" t="s">
        <v>622</v>
      </c>
      <c r="D36" s="13"/>
      <c r="E36" s="1"/>
      <c r="F36" s="1"/>
      <c r="G36" s="1"/>
      <c r="H36" s="1"/>
      <c r="I36" s="1"/>
      <c r="J36" s="1"/>
      <c r="K36" s="1"/>
      <c r="L36" s="39" t="s">
        <v>587</v>
      </c>
      <c r="M36" s="340">
        <f>ROUND(M35*0.2,0)</f>
        <v>0</v>
      </c>
      <c r="N36" s="151"/>
      <c r="O36" s="151"/>
      <c r="P36" s="232">
        <f>IF(M33&gt;0,IF(AND(M26&lt;M36),"REQUIRED ",""),"")</f>
      </c>
      <c r="Q36" s="61"/>
      <c r="R36" s="1"/>
      <c r="S36" s="1"/>
      <c r="T36" s="1"/>
    </row>
    <row r="37" spans="1:20" ht="7.5" customHeight="1">
      <c r="A37" s="5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68"/>
      <c r="R37" s="1"/>
      <c r="S37" s="1"/>
      <c r="T37" s="1"/>
    </row>
    <row r="38" spans="1:20" ht="13.5" customHeight="1">
      <c r="A38" s="2"/>
      <c r="B38" s="386" t="s">
        <v>623</v>
      </c>
      <c r="C38" s="13"/>
      <c r="D38" s="13"/>
      <c r="E38" s="1"/>
      <c r="F38" s="1"/>
      <c r="G38" s="1"/>
      <c r="H38" s="1"/>
      <c r="I38" s="1"/>
      <c r="J38" s="1"/>
      <c r="K38" s="13"/>
      <c r="L38" s="13"/>
      <c r="M38" s="1"/>
      <c r="N38" s="1"/>
      <c r="O38" s="1"/>
      <c r="P38" s="1"/>
      <c r="Q38" s="61"/>
      <c r="R38" s="1"/>
      <c r="S38" s="1"/>
      <c r="T38" s="1"/>
    </row>
    <row r="39" spans="1:20" s="124" customFormat="1" ht="11.25" customHeight="1">
      <c r="A39" s="2"/>
      <c r="B39" s="387" t="s">
        <v>626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61"/>
      <c r="R39" s="13"/>
      <c r="S39" s="13"/>
      <c r="T39" s="13"/>
    </row>
    <row r="40" spans="1:20" s="124" customFormat="1" ht="11.25" customHeight="1">
      <c r="A40" s="2"/>
      <c r="B40" s="388" t="s">
        <v>426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61"/>
      <c r="R40" s="13"/>
      <c r="S40" s="13"/>
      <c r="T40" s="13"/>
    </row>
    <row r="41" spans="1:20" s="124" customFormat="1" ht="11.25" customHeight="1">
      <c r="A41" s="2"/>
      <c r="B41" s="387" t="s">
        <v>162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61"/>
      <c r="R41" s="13"/>
      <c r="S41" s="13"/>
      <c r="T41" s="13"/>
    </row>
    <row r="42" spans="1:20" s="124" customFormat="1" ht="11.25" customHeight="1">
      <c r="A42" s="2"/>
      <c r="B42" s="387" t="s">
        <v>627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61"/>
      <c r="R42" s="13"/>
      <c r="S42" s="13"/>
      <c r="T42" s="13"/>
    </row>
    <row r="43" spans="1:20" s="124" customFormat="1" ht="11.25" customHeight="1">
      <c r="A43" s="2"/>
      <c r="B43" s="387" t="s">
        <v>628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61"/>
      <c r="R43" s="13"/>
      <c r="S43" s="13"/>
      <c r="T43" s="13"/>
    </row>
    <row r="44" spans="1:20" ht="11.25" customHeight="1">
      <c r="A44" s="57"/>
      <c r="B44" s="389" t="s">
        <v>629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8"/>
      <c r="R44" s="1"/>
      <c r="S44" s="1"/>
      <c r="T44" s="1"/>
    </row>
    <row r="45" spans="1:20" ht="13.5">
      <c r="A45" s="2"/>
      <c r="B45" s="13"/>
      <c r="C45" s="13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61"/>
      <c r="R45" s="1"/>
      <c r="S45" s="1"/>
      <c r="T45" s="1"/>
    </row>
    <row r="46" spans="1:20" ht="13.5">
      <c r="A46" s="2"/>
      <c r="B46" s="13"/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61"/>
      <c r="R46" s="1"/>
      <c r="S46" s="1"/>
      <c r="T46" s="1"/>
    </row>
    <row r="47" spans="1:20" ht="13.5">
      <c r="A47" s="2"/>
      <c r="B47" s="13"/>
      <c r="C47" s="13"/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1"/>
      <c r="R47" s="1"/>
      <c r="S47" s="1"/>
      <c r="T47" s="1"/>
    </row>
    <row r="48" spans="1:20" ht="13.5">
      <c r="A48" s="2"/>
      <c r="B48" s="13"/>
      <c r="C48" s="13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1"/>
      <c r="R48" s="1"/>
      <c r="S48" s="1"/>
      <c r="T48" s="1"/>
    </row>
    <row r="49" spans="1:20" ht="13.5">
      <c r="A49" s="2"/>
      <c r="B49" s="13"/>
      <c r="C49" s="13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61"/>
      <c r="R49" s="1"/>
      <c r="S49" s="1"/>
      <c r="T49" s="1"/>
    </row>
    <row r="50" spans="1:20" ht="13.5">
      <c r="A50" s="2"/>
      <c r="B50" s="13"/>
      <c r="C50" s="13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61"/>
      <c r="R50" s="1"/>
      <c r="S50" s="1"/>
      <c r="T50" s="1"/>
    </row>
    <row r="51" spans="1:20" ht="13.5">
      <c r="A51" s="2"/>
      <c r="B51" s="13"/>
      <c r="C51" s="13"/>
      <c r="D51" s="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1"/>
      <c r="R51" s="1"/>
      <c r="S51" s="1"/>
      <c r="T51" s="1"/>
    </row>
    <row r="52" spans="1:20" ht="13.5">
      <c r="A52" s="2"/>
      <c r="B52" s="13"/>
      <c r="C52" s="13"/>
      <c r="D52" s="1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61"/>
      <c r="R52" s="1"/>
      <c r="S52" s="1"/>
      <c r="T52" s="1"/>
    </row>
    <row r="53" spans="1:20" ht="13.5">
      <c r="A53" s="2"/>
      <c r="B53" s="13"/>
      <c r="C53" s="13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1"/>
      <c r="R53" s="1"/>
      <c r="S53" s="1"/>
      <c r="T53" s="1"/>
    </row>
    <row r="54" spans="1:20" ht="13.5">
      <c r="A54" s="2"/>
      <c r="B54" s="13"/>
      <c r="C54" s="13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1"/>
      <c r="R54" s="1"/>
      <c r="S54" s="1"/>
      <c r="T54" s="1"/>
    </row>
    <row r="55" spans="1:20" ht="13.5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61"/>
      <c r="R55" s="1"/>
      <c r="S55" s="1"/>
      <c r="T55" s="1"/>
    </row>
    <row r="56" spans="1:20" ht="13.5" customHeight="1">
      <c r="A56" s="5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8"/>
      <c r="R56" s="1"/>
      <c r="S56" s="1"/>
      <c r="T56" s="1"/>
    </row>
    <row r="57" spans="1:20" ht="18" customHeight="1">
      <c r="A57" s="13" t="str">
        <f>Rev_Date</f>
        <v>REVISED JULY 1, 2010</v>
      </c>
      <c r="B57" s="13"/>
      <c r="C57" s="13"/>
      <c r="D57" s="13"/>
      <c r="E57" s="1"/>
      <c r="F57" s="1"/>
      <c r="G57" s="15" t="str">
        <f>Exp_Date</f>
        <v>FORM EXPIRES 6-30-12</v>
      </c>
      <c r="H57" s="15"/>
      <c r="I57" s="15"/>
      <c r="J57" s="15"/>
      <c r="K57" s="15"/>
      <c r="L57" s="15"/>
      <c r="M57" s="15"/>
      <c r="N57" s="1"/>
      <c r="O57" s="1"/>
      <c r="P57" s="1"/>
      <c r="Q57" s="39" t="s">
        <v>630</v>
      </c>
      <c r="R57" s="1"/>
      <c r="S57" s="1"/>
      <c r="T57" s="1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zoomScale="115" zoomScaleNormal="115" zoomScaleSheetLayoutView="100" workbookViewId="0" topLeftCell="A1">
      <selection activeCell="G7" sqref="G7"/>
    </sheetView>
  </sheetViews>
  <sheetFormatPr defaultColWidth="9.140625" defaultRowHeight="12.75"/>
  <cols>
    <col min="1" max="3" width="2.7109375" style="182" customWidth="1"/>
    <col min="4" max="4" width="24.7109375" style="182" customWidth="1"/>
    <col min="5" max="5" width="20.7109375" style="182" customWidth="1"/>
    <col min="6" max="6" width="1.7109375" style="182" customWidth="1"/>
    <col min="7" max="7" width="14.7109375" style="182" customWidth="1"/>
    <col min="8" max="8" width="4.28125" style="182" customWidth="1"/>
    <col min="9" max="9" width="1.7109375" style="182" customWidth="1"/>
    <col min="10" max="10" width="14.7109375" style="182" customWidth="1"/>
    <col min="11" max="11" width="1.7109375" style="182" customWidth="1"/>
    <col min="12" max="16384" width="9.140625" style="182" customWidth="1"/>
  </cols>
  <sheetData>
    <row r="1" spans="1:11" ht="13.5">
      <c r="A1" s="45" t="s">
        <v>631</v>
      </c>
      <c r="B1" s="46"/>
      <c r="C1" s="47"/>
      <c r="D1" s="47"/>
      <c r="E1" s="46"/>
      <c r="F1" s="46"/>
      <c r="G1" s="46"/>
      <c r="H1" s="46"/>
      <c r="I1" s="46"/>
      <c r="J1" s="46"/>
      <c r="K1" s="48"/>
    </row>
    <row r="2" spans="1:11" ht="9.75" customHeight="1">
      <c r="A2" s="49" t="s">
        <v>182</v>
      </c>
      <c r="B2" s="50"/>
      <c r="C2" s="50"/>
      <c r="D2" s="50"/>
      <c r="E2" s="49" t="s">
        <v>450</v>
      </c>
      <c r="F2" s="50"/>
      <c r="G2" s="50"/>
      <c r="H2" s="49" t="s">
        <v>451</v>
      </c>
      <c r="I2" s="50"/>
      <c r="J2" s="50"/>
      <c r="K2" s="170"/>
    </row>
    <row r="3" spans="1:11" ht="13.5" customHeight="1">
      <c r="A3" s="53">
        <f>'D01'!$F$3</f>
        <v>0</v>
      </c>
      <c r="B3" s="54"/>
      <c r="C3" s="186"/>
      <c r="D3" s="186"/>
      <c r="E3" s="53">
        <f>'D01'!$F$4</f>
        <v>0</v>
      </c>
      <c r="F3" s="54"/>
      <c r="G3" s="54"/>
      <c r="H3" s="53"/>
      <c r="I3" s="24"/>
      <c r="J3" s="33">
        <f>'D01'!$R$4</f>
        <v>0</v>
      </c>
      <c r="K3" s="133"/>
    </row>
    <row r="4" spans="1:11" ht="4.5" customHeight="1">
      <c r="A4" s="57"/>
      <c r="B4" s="4"/>
      <c r="C4" s="58"/>
      <c r="D4" s="58"/>
      <c r="E4" s="57"/>
      <c r="F4" s="58"/>
      <c r="G4" s="58"/>
      <c r="H4" s="59"/>
      <c r="I4" s="58"/>
      <c r="J4" s="58"/>
      <c r="K4" s="121"/>
    </row>
    <row r="5" spans="1:11" ht="13.5">
      <c r="A5" s="69" t="s">
        <v>638</v>
      </c>
      <c r="B5" s="29"/>
      <c r="C5" s="29"/>
      <c r="D5" s="29"/>
      <c r="E5" s="29"/>
      <c r="F5" s="29"/>
      <c r="G5" s="29"/>
      <c r="H5" s="29"/>
      <c r="I5" s="29"/>
      <c r="J5" s="29"/>
      <c r="K5" s="71"/>
    </row>
    <row r="6" spans="1:11" ht="20.25" customHeight="1">
      <c r="A6" s="2" t="s">
        <v>456</v>
      </c>
      <c r="B6" s="1" t="s">
        <v>639</v>
      </c>
      <c r="C6" s="1"/>
      <c r="D6" s="1"/>
      <c r="E6" s="1"/>
      <c r="F6" s="1"/>
      <c r="G6" s="1"/>
      <c r="H6" s="1"/>
      <c r="I6" s="1"/>
      <c r="J6" s="1"/>
      <c r="K6" s="61"/>
    </row>
    <row r="7" spans="1:11" ht="13.5">
      <c r="A7" s="2"/>
      <c r="B7" s="62" t="s">
        <v>458</v>
      </c>
      <c r="C7" s="1" t="s">
        <v>276</v>
      </c>
      <c r="D7" s="1"/>
      <c r="E7" s="1"/>
      <c r="F7" s="1" t="s">
        <v>587</v>
      </c>
      <c r="G7" s="99">
        <f>'D02'!$F$32</f>
        <v>0</v>
      </c>
      <c r="H7" s="13"/>
      <c r="I7" s="13"/>
      <c r="J7" s="13"/>
      <c r="K7" s="61"/>
    </row>
    <row r="8" spans="1:11" ht="15" customHeight="1">
      <c r="A8" s="2"/>
      <c r="B8" s="62" t="s">
        <v>460</v>
      </c>
      <c r="C8" s="1" t="s">
        <v>277</v>
      </c>
      <c r="D8" s="1"/>
      <c r="E8" s="1"/>
      <c r="F8" s="1" t="s">
        <v>587</v>
      </c>
      <c r="G8" s="172">
        <f>'D04'!$H$22</f>
        <v>0</v>
      </c>
      <c r="H8" s="13"/>
      <c r="I8" s="13"/>
      <c r="J8" s="13"/>
      <c r="K8" s="61"/>
    </row>
    <row r="9" spans="1:11" ht="13.5">
      <c r="A9" s="2"/>
      <c r="B9" s="62" t="s">
        <v>462</v>
      </c>
      <c r="C9" s="1" t="s">
        <v>640</v>
      </c>
      <c r="D9" s="1"/>
      <c r="E9" s="1"/>
      <c r="F9" s="1"/>
      <c r="G9" s="1"/>
      <c r="H9" s="1"/>
      <c r="I9" s="1"/>
      <c r="J9" s="1"/>
      <c r="K9" s="61"/>
    </row>
    <row r="10" spans="1:11" ht="13.5">
      <c r="A10" s="2"/>
      <c r="B10" s="1"/>
      <c r="C10" s="1"/>
      <c r="D10" s="1" t="s">
        <v>641</v>
      </c>
      <c r="E10" s="1"/>
      <c r="F10" s="1"/>
      <c r="G10" s="1"/>
      <c r="H10" s="1"/>
      <c r="I10" s="1" t="s">
        <v>587</v>
      </c>
      <c r="J10" s="64">
        <f>G7-G8</f>
        <v>0</v>
      </c>
      <c r="K10" s="61"/>
    </row>
    <row r="11" spans="1:11" ht="13.5">
      <c r="A11" s="2"/>
      <c r="B11" s="62" t="s">
        <v>464</v>
      </c>
      <c r="C11" s="1" t="s">
        <v>642</v>
      </c>
      <c r="D11" s="1"/>
      <c r="E11" s="1"/>
      <c r="F11" s="1" t="s">
        <v>587</v>
      </c>
      <c r="G11" s="151">
        <f>ROUND(J10*0.1,0)</f>
        <v>0</v>
      </c>
      <c r="H11" s="13"/>
      <c r="I11" s="13"/>
      <c r="J11" s="13"/>
      <c r="K11" s="61"/>
    </row>
    <row r="12" spans="1:11" ht="27" customHeight="1">
      <c r="A12" s="2" t="s">
        <v>479</v>
      </c>
      <c r="B12" s="1" t="s">
        <v>645</v>
      </c>
      <c r="C12" s="1"/>
      <c r="D12" s="1"/>
      <c r="E12" s="1"/>
      <c r="F12" s="1"/>
      <c r="G12" s="1"/>
      <c r="H12" s="1"/>
      <c r="I12" s="1"/>
      <c r="J12" s="1"/>
      <c r="K12" s="61"/>
    </row>
    <row r="13" spans="1:11" ht="13.5">
      <c r="A13" s="2"/>
      <c r="B13" s="1" t="s">
        <v>646</v>
      </c>
      <c r="C13" s="1"/>
      <c r="D13" s="1"/>
      <c r="E13" s="1"/>
      <c r="F13" s="1"/>
      <c r="G13" s="1"/>
      <c r="H13" s="1"/>
      <c r="I13" s="1" t="s">
        <v>587</v>
      </c>
      <c r="J13" s="173">
        <f>MIN(G8,G11)</f>
        <v>0</v>
      </c>
      <c r="K13" s="61"/>
    </row>
    <row r="14" spans="1:11" ht="26.25" customHeight="1">
      <c r="A14" s="2" t="s">
        <v>485</v>
      </c>
      <c r="B14" s="1" t="s">
        <v>647</v>
      </c>
      <c r="C14" s="1"/>
      <c r="D14" s="1"/>
      <c r="E14" s="1"/>
      <c r="F14" s="1"/>
      <c r="G14" s="1"/>
      <c r="H14" s="1"/>
      <c r="I14" s="1"/>
      <c r="J14" s="1"/>
      <c r="K14" s="61"/>
    </row>
    <row r="15" spans="1:11" ht="13.5">
      <c r="A15" s="2"/>
      <c r="B15" s="62" t="s">
        <v>458</v>
      </c>
      <c r="C15" s="1" t="s">
        <v>648</v>
      </c>
      <c r="D15" s="1"/>
      <c r="E15" s="1"/>
      <c r="F15" s="1" t="s">
        <v>587</v>
      </c>
      <c r="G15" s="99">
        <f>'D02'!$F$37</f>
        <v>0</v>
      </c>
      <c r="H15" s="13"/>
      <c r="I15" s="13"/>
      <c r="J15" s="13"/>
      <c r="K15" s="61"/>
    </row>
    <row r="16" spans="1:11" ht="13.5">
      <c r="A16" s="2"/>
      <c r="B16" s="62" t="s">
        <v>460</v>
      </c>
      <c r="C16" s="1" t="s">
        <v>649</v>
      </c>
      <c r="D16" s="1"/>
      <c r="E16" s="1"/>
      <c r="F16" s="1"/>
      <c r="G16" s="1"/>
      <c r="H16" s="1"/>
      <c r="I16" s="1"/>
      <c r="J16" s="1"/>
      <c r="K16" s="61"/>
    </row>
    <row r="17" spans="1:11" ht="13.5">
      <c r="A17" s="2"/>
      <c r="B17" s="62"/>
      <c r="C17" s="1" t="s">
        <v>650</v>
      </c>
      <c r="D17" s="1"/>
      <c r="E17" s="1"/>
      <c r="F17" s="1"/>
      <c r="G17" s="89">
        <f>IF(ISERROR(G15/G7),0,ROUND(G15/G7,4))</f>
        <v>0</v>
      </c>
      <c r="H17" s="1"/>
      <c r="I17" s="1"/>
      <c r="J17" s="1"/>
      <c r="K17" s="61"/>
    </row>
    <row r="18" spans="1:11" ht="11.25" customHeight="1">
      <c r="A18" s="2"/>
      <c r="B18" s="62" t="s">
        <v>462</v>
      </c>
      <c r="C18" s="1" t="s">
        <v>651</v>
      </c>
      <c r="D18" s="1"/>
      <c r="E18" s="1"/>
      <c r="F18" s="1"/>
      <c r="G18" s="226" t="s">
        <v>652</v>
      </c>
      <c r="H18" s="1"/>
      <c r="I18" s="1"/>
      <c r="J18" s="1"/>
      <c r="K18" s="61"/>
    </row>
    <row r="19" spans="1:11" ht="12" customHeight="1">
      <c r="A19" s="2"/>
      <c r="B19" s="62"/>
      <c r="C19" s="1"/>
      <c r="D19" s="1" t="s">
        <v>653</v>
      </c>
      <c r="E19" s="1"/>
      <c r="F19" s="1"/>
      <c r="G19" s="89">
        <f>MIN(G17,0.06)</f>
        <v>0</v>
      </c>
      <c r="H19" s="1"/>
      <c r="I19" s="1"/>
      <c r="J19" s="1"/>
      <c r="K19" s="61"/>
    </row>
    <row r="20" spans="1:11" ht="13.5">
      <c r="A20" s="2"/>
      <c r="B20" s="62" t="s">
        <v>464</v>
      </c>
      <c r="C20" s="1" t="s">
        <v>654</v>
      </c>
      <c r="D20" s="1"/>
      <c r="E20" s="1"/>
      <c r="F20" s="1"/>
      <c r="G20" s="226" t="s">
        <v>652</v>
      </c>
      <c r="H20" s="1"/>
      <c r="I20" s="1"/>
      <c r="J20" s="1"/>
      <c r="K20" s="61"/>
    </row>
    <row r="21" spans="1:11" ht="13.5">
      <c r="A21" s="2"/>
      <c r="B21" s="1"/>
      <c r="C21" s="1"/>
      <c r="D21" s="1" t="s">
        <v>655</v>
      </c>
      <c r="E21" s="1"/>
      <c r="F21" s="1" t="s">
        <v>587</v>
      </c>
      <c r="G21" s="99">
        <f>J10+J13</f>
        <v>0</v>
      </c>
      <c r="H21" s="13"/>
      <c r="I21" s="13"/>
      <c r="J21" s="227"/>
      <c r="K21" s="61"/>
    </row>
    <row r="22" spans="1:11" ht="13.5">
      <c r="A22" s="2"/>
      <c r="B22" s="62" t="s">
        <v>466</v>
      </c>
      <c r="C22" s="1" t="s">
        <v>656</v>
      </c>
      <c r="D22" s="1"/>
      <c r="E22" s="1"/>
      <c r="F22" s="1"/>
      <c r="G22" s="1"/>
      <c r="H22" s="1"/>
      <c r="I22" s="1"/>
      <c r="J22" s="13"/>
      <c r="K22" s="61"/>
    </row>
    <row r="23" spans="1:11" ht="13.5">
      <c r="A23" s="2"/>
      <c r="B23" s="1"/>
      <c r="C23" s="1"/>
      <c r="D23" s="1" t="s">
        <v>657</v>
      </c>
      <c r="E23" s="1"/>
      <c r="F23" s="1"/>
      <c r="G23" s="1"/>
      <c r="H23" s="1"/>
      <c r="I23" s="1" t="s">
        <v>587</v>
      </c>
      <c r="J23" s="64">
        <f>IF(AND(G21=G7,G17&lt;0.06),G15,ROUND(G19*G21,0))</f>
        <v>0</v>
      </c>
      <c r="K23" s="61"/>
    </row>
    <row r="24" spans="1:11" ht="9" customHeight="1">
      <c r="A24" s="2"/>
      <c r="B24" s="62"/>
      <c r="C24" s="1"/>
      <c r="D24" s="1"/>
      <c r="E24" s="1"/>
      <c r="F24" s="1"/>
      <c r="G24" s="1"/>
      <c r="H24" s="1"/>
      <c r="I24" s="1"/>
      <c r="J24" s="1"/>
      <c r="K24" s="61"/>
    </row>
    <row r="25" spans="1:11" ht="18.75" customHeight="1">
      <c r="A25" s="2" t="s">
        <v>490</v>
      </c>
      <c r="B25" s="1" t="s">
        <v>658</v>
      </c>
      <c r="C25" s="1"/>
      <c r="D25" s="1"/>
      <c r="E25" s="1"/>
      <c r="F25" s="1"/>
      <c r="G25" s="1"/>
      <c r="H25" s="1"/>
      <c r="I25" s="1"/>
      <c r="J25" s="9" t="s">
        <v>659</v>
      </c>
      <c r="K25" s="61"/>
    </row>
    <row r="26" spans="1:11" ht="7.5" customHeight="1">
      <c r="A26" s="2"/>
      <c r="B26" s="62"/>
      <c r="C26" s="1"/>
      <c r="D26" s="1"/>
      <c r="E26" s="1"/>
      <c r="F26" s="1"/>
      <c r="G26" s="1"/>
      <c r="H26" s="1"/>
      <c r="I26" s="1"/>
      <c r="J26" s="1"/>
      <c r="K26" s="61"/>
    </row>
    <row r="27" spans="1:11" ht="18.75" customHeight="1">
      <c r="A27" s="2" t="s">
        <v>493</v>
      </c>
      <c r="B27" s="1" t="s">
        <v>660</v>
      </c>
      <c r="C27" s="1"/>
      <c r="D27" s="1"/>
      <c r="E27" s="1"/>
      <c r="F27" s="1"/>
      <c r="G27" s="1"/>
      <c r="H27" s="1"/>
      <c r="I27" s="1"/>
      <c r="J27" s="1"/>
      <c r="K27" s="61"/>
    </row>
    <row r="28" spans="1:11" ht="13.5">
      <c r="A28" s="2"/>
      <c r="B28" s="1" t="s">
        <v>661</v>
      </c>
      <c r="C28" s="1"/>
      <c r="D28" s="1"/>
      <c r="E28" s="1"/>
      <c r="F28" s="1"/>
      <c r="G28" s="1"/>
      <c r="H28" s="1"/>
      <c r="I28" s="1"/>
      <c r="J28" s="9" t="s">
        <v>659</v>
      </c>
      <c r="K28" s="61"/>
    </row>
    <row r="29" spans="1:11" ht="7.5" customHeight="1">
      <c r="A29" s="2"/>
      <c r="B29" s="62"/>
      <c r="C29" s="1"/>
      <c r="D29" s="1"/>
      <c r="E29" s="1"/>
      <c r="F29" s="1"/>
      <c r="G29" s="1"/>
      <c r="H29" s="1"/>
      <c r="I29" s="1"/>
      <c r="J29" s="1"/>
      <c r="K29" s="61"/>
    </row>
    <row r="30" spans="1:11" ht="18.75" customHeight="1">
      <c r="A30" s="2" t="s">
        <v>505</v>
      </c>
      <c r="B30" s="1" t="s">
        <v>662</v>
      </c>
      <c r="C30" s="1"/>
      <c r="D30" s="1"/>
      <c r="E30" s="1"/>
      <c r="F30" s="1"/>
      <c r="G30" s="1"/>
      <c r="H30" s="1"/>
      <c r="I30" s="1"/>
      <c r="J30" s="1"/>
      <c r="K30" s="61"/>
    </row>
    <row r="31" spans="1:11" ht="13.5">
      <c r="A31" s="2"/>
      <c r="B31" s="1" t="s">
        <v>663</v>
      </c>
      <c r="C31" s="1"/>
      <c r="D31" s="1"/>
      <c r="E31" s="1"/>
      <c r="F31" s="1"/>
      <c r="G31" s="1"/>
      <c r="H31" s="1"/>
      <c r="I31" s="1"/>
      <c r="J31" s="1"/>
      <c r="K31" s="61"/>
    </row>
    <row r="32" spans="1:11" ht="13.5">
      <c r="A32" s="2"/>
      <c r="B32" s="1"/>
      <c r="C32" s="1" t="s">
        <v>664</v>
      </c>
      <c r="D32" s="1"/>
      <c r="E32" s="1"/>
      <c r="F32" s="1"/>
      <c r="G32" s="1"/>
      <c r="H32" s="1"/>
      <c r="I32" s="1" t="s">
        <v>587</v>
      </c>
      <c r="J32" s="64">
        <f>IF(SUM(J10,J13,J23)&gt;'D02'!$F$43,'D02'!$F$43,SUM(J10,J13,J23))</f>
        <v>0</v>
      </c>
      <c r="K32" s="61"/>
    </row>
    <row r="33" spans="1:11" ht="9.75" customHeight="1">
      <c r="A33" s="2"/>
      <c r="B33" s="1"/>
      <c r="C33" s="1"/>
      <c r="D33" s="1"/>
      <c r="E33" s="1"/>
      <c r="F33" s="1"/>
      <c r="G33" s="1"/>
      <c r="H33" s="1"/>
      <c r="I33" s="1"/>
      <c r="J33" s="176" t="s">
        <v>665</v>
      </c>
      <c r="K33" s="61"/>
    </row>
    <row r="34" spans="1:11" ht="13.5">
      <c r="A34" s="57"/>
      <c r="B34" s="4"/>
      <c r="C34" s="4"/>
      <c r="D34" s="4"/>
      <c r="E34" s="4"/>
      <c r="F34" s="4"/>
      <c r="G34" s="4"/>
      <c r="H34" s="4"/>
      <c r="I34" s="4"/>
      <c r="J34" s="4"/>
      <c r="K34" s="68"/>
    </row>
    <row r="35" spans="1:11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3.5">
      <c r="A36" s="228" t="s">
        <v>666</v>
      </c>
      <c r="B36" s="13" t="s">
        <v>667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6"/>
      <c r="B37" s="13" t="s">
        <v>668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3"/>
      <c r="B38" s="1"/>
      <c r="C38" s="1"/>
      <c r="D38" s="1"/>
      <c r="E38" s="1"/>
      <c r="F38" s="1"/>
      <c r="G38" s="1"/>
      <c r="H38" s="1"/>
      <c r="I38" s="1"/>
      <c r="J38" s="1"/>
      <c r="K38" s="13"/>
    </row>
    <row r="39" spans="1:11" ht="13.5">
      <c r="A39" s="13"/>
      <c r="B39" s="1"/>
      <c r="C39" s="1"/>
      <c r="D39" s="1"/>
      <c r="E39" s="1"/>
      <c r="F39" s="1"/>
      <c r="G39" s="1"/>
      <c r="H39" s="1"/>
      <c r="I39" s="1"/>
      <c r="J39" s="1"/>
      <c r="K39" s="13"/>
    </row>
    <row r="40" spans="1:11" ht="150" customHeight="1">
      <c r="A40" s="1" t="str">
        <f>Rev_Date</f>
        <v>REVISED JULY 1, 2010</v>
      </c>
      <c r="B40" s="1"/>
      <c r="C40" s="1"/>
      <c r="D40" s="24"/>
      <c r="E40" s="40"/>
      <c r="F40" s="15"/>
      <c r="G40" s="40" t="str">
        <f>Exp_Date</f>
        <v>FORM EXPIRES 6-30-12</v>
      </c>
      <c r="H40" s="15"/>
      <c r="I40" s="15"/>
      <c r="J40" s="1"/>
      <c r="K40" s="40" t="s">
        <v>669</v>
      </c>
    </row>
    <row r="41" ht="13.5">
      <c r="K41" s="229"/>
    </row>
    <row r="42" ht="13.5">
      <c r="K42" s="229"/>
    </row>
    <row r="43" ht="13.5">
      <c r="K43" s="229"/>
    </row>
    <row r="44" ht="13.5">
      <c r="K44" s="229"/>
    </row>
  </sheetData>
  <sheetProtection sheet="1" objects="1" scenarios="1"/>
  <printOptions horizontalCentered="1" verticalCentered="1"/>
  <pageMargins left="0.25" right="0.25" top="0.5" bottom="0.25" header="0.5" footer="0.5"/>
  <pageSetup blackAndWhite="1" fitToHeight="1" fitToWidth="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Zeros="0" zoomScale="107" zoomScaleNormal="107" zoomScaleSheetLayoutView="100" workbookViewId="0" topLeftCell="A1">
      <selection activeCell="G44" sqref="G44"/>
    </sheetView>
  </sheetViews>
  <sheetFormatPr defaultColWidth="9.140625" defaultRowHeight="12.75"/>
  <cols>
    <col min="1" max="3" width="2.7109375" style="1" customWidth="1"/>
    <col min="4" max="4" width="30.7109375" style="1" customWidth="1"/>
    <col min="5" max="5" width="18.7109375" style="1" customWidth="1"/>
    <col min="6" max="6" width="2.7109375" style="1" customWidth="1"/>
    <col min="7" max="7" width="14.7109375" style="23" customWidth="1"/>
    <col min="8" max="8" width="2.28125" style="1" customWidth="1"/>
    <col min="9" max="9" width="2.7109375" style="1" customWidth="1"/>
    <col min="10" max="10" width="16.7109375" style="1" customWidth="1"/>
    <col min="11" max="11" width="3.7109375" style="1" customWidth="1"/>
    <col min="12" max="16384" width="9.140625" style="1" customWidth="1"/>
  </cols>
  <sheetData>
    <row r="1" spans="1:11" ht="12" customHeight="1">
      <c r="A1" s="45" t="s">
        <v>670</v>
      </c>
      <c r="B1" s="46"/>
      <c r="C1" s="47"/>
      <c r="D1" s="47"/>
      <c r="E1" s="46"/>
      <c r="F1" s="46"/>
      <c r="G1" s="46"/>
      <c r="H1" s="46"/>
      <c r="I1" s="46"/>
      <c r="J1" s="46"/>
      <c r="K1" s="48"/>
    </row>
    <row r="2" spans="1:11" ht="9" customHeight="1">
      <c r="A2" s="49" t="s">
        <v>182</v>
      </c>
      <c r="B2" s="50"/>
      <c r="C2" s="50"/>
      <c r="D2" s="50"/>
      <c r="E2" s="49" t="s">
        <v>450</v>
      </c>
      <c r="F2" s="50"/>
      <c r="G2" s="191"/>
      <c r="H2" s="50"/>
      <c r="I2" s="221" t="s">
        <v>451</v>
      </c>
      <c r="J2" s="222"/>
      <c r="K2" s="223"/>
    </row>
    <row r="3" spans="1:11" s="300" customFormat="1" ht="12.75" customHeight="1">
      <c r="A3" s="296">
        <f>'D01'!$F$3</f>
        <v>0</v>
      </c>
      <c r="B3" s="297"/>
      <c r="C3" s="298"/>
      <c r="D3" s="298"/>
      <c r="E3" s="296">
        <f>'D01'!$F$4</f>
        <v>0</v>
      </c>
      <c r="F3" s="297"/>
      <c r="G3" s="380"/>
      <c r="H3" s="297"/>
      <c r="I3" s="296"/>
      <c r="J3" s="385">
        <f>'D01'!$R$4</f>
        <v>0</v>
      </c>
      <c r="K3" s="329"/>
    </row>
    <row r="4" spans="1:11" ht="2.25" customHeight="1">
      <c r="A4" s="57"/>
      <c r="B4" s="4"/>
      <c r="C4" s="58"/>
      <c r="D4" s="58"/>
      <c r="E4" s="57"/>
      <c r="F4" s="58"/>
      <c r="G4" s="224"/>
      <c r="H4" s="58"/>
      <c r="I4" s="59"/>
      <c r="J4" s="58"/>
      <c r="K4" s="121"/>
    </row>
    <row r="5" spans="1:11" ht="13.5">
      <c r="A5" s="69" t="s">
        <v>671</v>
      </c>
      <c r="B5" s="29"/>
      <c r="C5" s="29"/>
      <c r="D5" s="29"/>
      <c r="E5" s="29"/>
      <c r="F5" s="29"/>
      <c r="G5" s="29"/>
      <c r="H5" s="29"/>
      <c r="I5" s="29"/>
      <c r="J5" s="29"/>
      <c r="K5" s="71"/>
    </row>
    <row r="6" spans="1:11" ht="21.75" customHeight="1">
      <c r="A6" s="2" t="s">
        <v>511</v>
      </c>
      <c r="B6" s="1" t="s">
        <v>672</v>
      </c>
      <c r="K6" s="61"/>
    </row>
    <row r="7" spans="1:11" ht="15" customHeight="1">
      <c r="A7" s="2"/>
      <c r="B7" s="62" t="s">
        <v>458</v>
      </c>
      <c r="C7" s="1" t="s">
        <v>278</v>
      </c>
      <c r="F7" s="1" t="s">
        <v>587</v>
      </c>
      <c r="G7" s="390">
        <f>'D02'!$G$32</f>
        <v>0</v>
      </c>
      <c r="H7" s="13"/>
      <c r="I7" s="13"/>
      <c r="J7" s="13"/>
      <c r="K7" s="61"/>
    </row>
    <row r="8" spans="1:11" ht="15" customHeight="1">
      <c r="A8" s="2"/>
      <c r="B8" s="62" t="s">
        <v>460</v>
      </c>
      <c r="C8" s="1" t="s">
        <v>673</v>
      </c>
      <c r="F8" s="1" t="s">
        <v>587</v>
      </c>
      <c r="G8" s="390">
        <f>'D02'!$G$13</f>
        <v>0</v>
      </c>
      <c r="H8" s="13"/>
      <c r="I8" s="13"/>
      <c r="J8" s="13"/>
      <c r="K8" s="61"/>
    </row>
    <row r="9" spans="1:11" ht="15" customHeight="1">
      <c r="A9" s="2"/>
      <c r="B9" s="62" t="s">
        <v>462</v>
      </c>
      <c r="C9" s="1" t="s">
        <v>279</v>
      </c>
      <c r="F9" s="1" t="s">
        <v>587</v>
      </c>
      <c r="G9" s="391">
        <f>'D04'!$I$22</f>
        <v>0</v>
      </c>
      <c r="K9" s="61"/>
    </row>
    <row r="10" spans="1:11" ht="15" customHeight="1">
      <c r="A10" s="2"/>
      <c r="B10" s="62" t="s">
        <v>464</v>
      </c>
      <c r="C10" s="1" t="s">
        <v>674</v>
      </c>
      <c r="F10" s="1" t="s">
        <v>587</v>
      </c>
      <c r="G10" s="391">
        <f>'D04'!$K$28</f>
        <v>0</v>
      </c>
      <c r="J10" s="13"/>
      <c r="K10" s="61"/>
    </row>
    <row r="11" spans="1:11" ht="15" customHeight="1">
      <c r="A11" s="2"/>
      <c r="B11" s="62" t="s">
        <v>466</v>
      </c>
      <c r="C11" s="1" t="s">
        <v>343</v>
      </c>
      <c r="F11" s="1" t="s">
        <v>587</v>
      </c>
      <c r="G11" s="391">
        <f>'D04'!K35</f>
        <v>0</v>
      </c>
      <c r="H11" s="13"/>
      <c r="I11" s="13"/>
      <c r="J11" s="13"/>
      <c r="K11" s="61"/>
    </row>
    <row r="12" spans="1:11" ht="12.75" customHeight="1">
      <c r="A12" s="2"/>
      <c r="B12" s="62" t="s">
        <v>469</v>
      </c>
      <c r="C12" s="1" t="s">
        <v>640</v>
      </c>
      <c r="G12" s="392"/>
      <c r="K12" s="61"/>
    </row>
    <row r="13" spans="1:11" ht="11.25" customHeight="1">
      <c r="A13" s="2"/>
      <c r="D13" s="1" t="s">
        <v>675</v>
      </c>
      <c r="G13" s="392"/>
      <c r="I13" s="1" t="s">
        <v>587</v>
      </c>
      <c r="J13" s="390">
        <f>G7-SUM(G8:G11)</f>
        <v>0</v>
      </c>
      <c r="K13" s="61"/>
    </row>
    <row r="14" spans="1:11" ht="12.75" customHeight="1">
      <c r="A14" s="2"/>
      <c r="B14" s="62" t="s">
        <v>471</v>
      </c>
      <c r="C14" s="1" t="s">
        <v>676</v>
      </c>
      <c r="F14" s="1" t="s">
        <v>587</v>
      </c>
      <c r="G14" s="390">
        <f>ROUND(J13*0.2,0)</f>
        <v>0</v>
      </c>
      <c r="K14" s="61"/>
    </row>
    <row r="15" spans="1:11" ht="12.75" customHeight="1">
      <c r="A15" s="2"/>
      <c r="B15" s="62"/>
      <c r="G15" s="392"/>
      <c r="K15" s="61"/>
    </row>
    <row r="16" spans="1:11" ht="12.75" customHeight="1">
      <c r="A16" s="2" t="s">
        <v>677</v>
      </c>
      <c r="B16" s="1" t="s">
        <v>678</v>
      </c>
      <c r="G16" s="393"/>
      <c r="H16" s="13"/>
      <c r="I16" s="13"/>
      <c r="J16" s="13"/>
      <c r="K16" s="61"/>
    </row>
    <row r="17" spans="1:11" ht="15" customHeight="1">
      <c r="A17" s="2"/>
      <c r="B17" s="62" t="s">
        <v>458</v>
      </c>
      <c r="C17" s="1" t="s">
        <v>679</v>
      </c>
      <c r="F17" s="1" t="s">
        <v>587</v>
      </c>
      <c r="G17" s="391">
        <f>'D04'!$K$26</f>
        <v>0</v>
      </c>
      <c r="K17" s="61"/>
    </row>
    <row r="18" spans="1:11" ht="15" customHeight="1">
      <c r="A18" s="2"/>
      <c r="B18" s="62" t="s">
        <v>460</v>
      </c>
      <c r="C18" s="1" t="s">
        <v>680</v>
      </c>
      <c r="F18" s="1" t="s">
        <v>587</v>
      </c>
      <c r="G18" s="391">
        <f>'D04'!$K$27</f>
        <v>0</v>
      </c>
      <c r="K18" s="61"/>
    </row>
    <row r="19" spans="1:11" ht="12.75" customHeight="1">
      <c r="A19" s="2"/>
      <c r="B19" s="62" t="s">
        <v>462</v>
      </c>
      <c r="C19" s="1" t="s">
        <v>681</v>
      </c>
      <c r="G19" s="392"/>
      <c r="K19" s="61"/>
    </row>
    <row r="20" spans="1:11" ht="11.25" customHeight="1">
      <c r="A20" s="2"/>
      <c r="B20" s="62"/>
      <c r="D20" s="1" t="s">
        <v>682</v>
      </c>
      <c r="F20" s="1" t="s">
        <v>587</v>
      </c>
      <c r="G20" s="391">
        <f>SUM(G17:G18)</f>
        <v>0</v>
      </c>
      <c r="K20" s="61"/>
    </row>
    <row r="21" spans="1:11" ht="12.75" customHeight="1">
      <c r="A21" s="2"/>
      <c r="B21" s="62" t="s">
        <v>464</v>
      </c>
      <c r="C21" s="1" t="s">
        <v>683</v>
      </c>
      <c r="J21" s="13"/>
      <c r="K21" s="61"/>
    </row>
    <row r="22" spans="1:11" ht="12.75" customHeight="1">
      <c r="A22" s="2"/>
      <c r="D22" s="1" t="s">
        <v>684</v>
      </c>
      <c r="G22" s="129"/>
      <c r="H22" s="13"/>
      <c r="I22" s="13" t="s">
        <v>587</v>
      </c>
      <c r="J22" s="391">
        <f>MIN(G20,G14)</f>
        <v>0</v>
      </c>
      <c r="K22" s="61"/>
    </row>
    <row r="23" spans="1:11" ht="12.75" customHeight="1">
      <c r="A23" s="2"/>
      <c r="B23" s="62"/>
      <c r="K23" s="61"/>
    </row>
    <row r="24" spans="1:11" ht="12.75" customHeight="1">
      <c r="A24" s="2" t="s">
        <v>546</v>
      </c>
      <c r="B24" s="1" t="s">
        <v>685</v>
      </c>
      <c r="J24" s="13"/>
      <c r="K24" s="61"/>
    </row>
    <row r="25" spans="1:11" ht="12.75" customHeight="1">
      <c r="A25" s="2"/>
      <c r="C25" s="1" t="s">
        <v>686</v>
      </c>
      <c r="I25" s="1" t="s">
        <v>587</v>
      </c>
      <c r="J25" s="391">
        <f>MIN(G11,G14)</f>
        <v>0</v>
      </c>
      <c r="K25" s="61"/>
    </row>
    <row r="26" spans="1:11" ht="12.75" customHeight="1">
      <c r="A26" s="2"/>
      <c r="B26" s="62"/>
      <c r="K26" s="61"/>
    </row>
    <row r="27" spans="1:11" ht="12.75" customHeight="1">
      <c r="A27" s="2" t="s">
        <v>548</v>
      </c>
      <c r="B27" s="1" t="s">
        <v>647</v>
      </c>
      <c r="K27" s="61"/>
    </row>
    <row r="28" spans="1:11" ht="12.75" customHeight="1">
      <c r="A28" s="2"/>
      <c r="B28" s="62" t="s">
        <v>458</v>
      </c>
      <c r="C28" s="1" t="s">
        <v>687</v>
      </c>
      <c r="F28" s="1" t="s">
        <v>587</v>
      </c>
      <c r="G28" s="390">
        <f>'D02'!$G$37</f>
        <v>0</v>
      </c>
      <c r="K28" s="61"/>
    </row>
    <row r="29" spans="1:11" ht="12.75" customHeight="1">
      <c r="A29" s="2"/>
      <c r="B29" s="62" t="s">
        <v>460</v>
      </c>
      <c r="C29" s="1" t="s">
        <v>688</v>
      </c>
      <c r="G29" s="393"/>
      <c r="H29" s="13"/>
      <c r="I29" s="13"/>
      <c r="J29" s="13"/>
      <c r="K29" s="61"/>
    </row>
    <row r="30" spans="1:11" ht="12.75" customHeight="1">
      <c r="A30" s="2"/>
      <c r="B30" s="62"/>
      <c r="C30" s="1" t="s">
        <v>896</v>
      </c>
      <c r="G30" s="394">
        <f>IF(ISERROR(G28/(G7-G8)),0,ROUND(G28/(G7-G8),4))</f>
        <v>0</v>
      </c>
      <c r="H30" s="13"/>
      <c r="I30" s="13"/>
      <c r="J30" s="13"/>
      <c r="K30" s="61"/>
    </row>
    <row r="31" spans="1:11" ht="12.75" customHeight="1">
      <c r="A31" s="2"/>
      <c r="B31" s="62" t="s">
        <v>462</v>
      </c>
      <c r="C31" s="1" t="s">
        <v>651</v>
      </c>
      <c r="G31" s="191" t="s">
        <v>652</v>
      </c>
      <c r="H31" s="13"/>
      <c r="I31" s="13"/>
      <c r="J31" s="13"/>
      <c r="K31" s="61"/>
    </row>
    <row r="32" spans="1:11" ht="12.75" customHeight="1">
      <c r="A32" s="2"/>
      <c r="B32" s="62"/>
      <c r="D32" s="1" t="s">
        <v>689</v>
      </c>
      <c r="G32" s="395">
        <f>MIN(G30,0.06)</f>
        <v>0</v>
      </c>
      <c r="H32" s="13"/>
      <c r="I32" s="13"/>
      <c r="J32" s="13"/>
      <c r="K32" s="61"/>
    </row>
    <row r="33" spans="1:11" ht="12.75" customHeight="1">
      <c r="A33" s="2"/>
      <c r="B33" s="62" t="s">
        <v>464</v>
      </c>
      <c r="C33" s="1" t="s">
        <v>690</v>
      </c>
      <c r="G33" s="191" t="s">
        <v>652</v>
      </c>
      <c r="K33" s="61"/>
    </row>
    <row r="34" spans="1:11" ht="12.75" customHeight="1">
      <c r="A34" s="2"/>
      <c r="C34" s="1" t="s">
        <v>691</v>
      </c>
      <c r="F34" s="1" t="s">
        <v>587</v>
      </c>
      <c r="G34" s="390">
        <f>J13+J22+J25</f>
        <v>0</v>
      </c>
      <c r="K34" s="61"/>
    </row>
    <row r="35" spans="1:11" ht="12.75" customHeight="1">
      <c r="A35" s="2"/>
      <c r="B35" s="62" t="s">
        <v>466</v>
      </c>
      <c r="C35" s="1" t="s">
        <v>692</v>
      </c>
      <c r="K35" s="61"/>
    </row>
    <row r="36" spans="1:11" ht="12.75" customHeight="1">
      <c r="A36" s="2"/>
      <c r="B36" s="62"/>
      <c r="C36" s="1" t="s">
        <v>693</v>
      </c>
      <c r="G36" s="129"/>
      <c r="H36" s="13"/>
      <c r="I36" s="13"/>
      <c r="J36" s="13"/>
      <c r="K36" s="61"/>
    </row>
    <row r="37" spans="1:11" ht="12.75" customHeight="1">
      <c r="A37" s="2"/>
      <c r="B37" s="62"/>
      <c r="D37" s="1" t="s">
        <v>694</v>
      </c>
      <c r="I37" s="1" t="s">
        <v>587</v>
      </c>
      <c r="J37" s="390">
        <f>IF(ISERROR(ROUND(G32*G34,0)),0,IF(ROUND(G32*G34,0)&gt;G28,G28,ROUND(G32*G34,0)))</f>
        <v>0</v>
      </c>
      <c r="K37" s="61"/>
    </row>
    <row r="38" spans="1:11" ht="12.75" customHeight="1">
      <c r="A38" s="2"/>
      <c r="B38" s="62"/>
      <c r="K38" s="61"/>
    </row>
    <row r="39" spans="1:11" ht="12.75" customHeight="1">
      <c r="A39" s="2" t="s">
        <v>551</v>
      </c>
      <c r="B39" s="1" t="s">
        <v>658</v>
      </c>
      <c r="H39" s="13"/>
      <c r="I39" s="13"/>
      <c r="J39" s="9" t="s">
        <v>659</v>
      </c>
      <c r="K39" s="61"/>
    </row>
    <row r="40" spans="1:11" ht="12.75" customHeight="1">
      <c r="A40" s="2"/>
      <c r="B40" s="62"/>
      <c r="K40" s="61"/>
    </row>
    <row r="41" spans="1:11" ht="12.75" customHeight="1">
      <c r="A41" s="2" t="s">
        <v>553</v>
      </c>
      <c r="B41" s="1" t="s">
        <v>660</v>
      </c>
      <c r="J41" s="9" t="s">
        <v>659</v>
      </c>
      <c r="K41" s="61"/>
    </row>
    <row r="42" spans="1:11" ht="12.75" customHeight="1">
      <c r="A42" s="2"/>
      <c r="B42" s="1" t="s">
        <v>661</v>
      </c>
      <c r="J42" s="13"/>
      <c r="K42" s="61"/>
    </row>
    <row r="43" spans="1:11" ht="12.75" customHeight="1">
      <c r="A43" s="2"/>
      <c r="B43" s="62"/>
      <c r="E43" s="109">
        <f>IF(AND(($E$44)&gt;0,($G$44)=""),"CHECK FOR PART C, APPROVED COSTS","")</f>
      </c>
      <c r="K43" s="61"/>
    </row>
    <row r="44" spans="1:11" ht="12.75" customHeight="1">
      <c r="A44" s="2" t="s">
        <v>555</v>
      </c>
      <c r="B44" s="1" t="s">
        <v>695</v>
      </c>
      <c r="E44" s="390">
        <f>'D02'!G13</f>
        <v>0</v>
      </c>
      <c r="G44" s="396"/>
      <c r="I44" s="1" t="s">
        <v>587</v>
      </c>
      <c r="J44" s="390">
        <f>IF(G44&gt;0,MIN(E44,G44),0)</f>
        <v>0</v>
      </c>
      <c r="K44" s="61"/>
    </row>
    <row r="45" spans="1:11" ht="12.75" customHeight="1">
      <c r="A45" s="2"/>
      <c r="E45" s="191" t="s">
        <v>696</v>
      </c>
      <c r="G45" s="191" t="s">
        <v>697</v>
      </c>
      <c r="J45" s="191" t="s">
        <v>698</v>
      </c>
      <c r="K45" s="61"/>
    </row>
    <row r="46" spans="1:11" ht="12.75" customHeight="1">
      <c r="A46" s="2"/>
      <c r="J46" s="129"/>
      <c r="K46" s="61"/>
    </row>
    <row r="47" spans="1:11" ht="12.75" customHeight="1">
      <c r="A47" s="2" t="s">
        <v>557</v>
      </c>
      <c r="B47" s="1" t="s">
        <v>699</v>
      </c>
      <c r="K47" s="61"/>
    </row>
    <row r="48" spans="1:11" ht="12.75" customHeight="1">
      <c r="A48" s="2"/>
      <c r="B48" s="1" t="s">
        <v>661</v>
      </c>
      <c r="K48" s="61"/>
    </row>
    <row r="49" spans="1:11" ht="12.75" customHeight="1">
      <c r="A49" s="2"/>
      <c r="C49" s="1" t="s">
        <v>700</v>
      </c>
      <c r="I49" s="1" t="s">
        <v>587</v>
      </c>
      <c r="J49" s="390">
        <f>IF(J13+J22+J25+J37+J44&gt;'D02'!$G$43,'D02'!$G$43,J13+J22+J25+J37+J44)</f>
        <v>0</v>
      </c>
      <c r="K49" s="61"/>
    </row>
    <row r="50" spans="1:11" ht="9.75" customHeight="1">
      <c r="A50" s="57"/>
      <c r="B50" s="4"/>
      <c r="C50" s="4"/>
      <c r="D50" s="4"/>
      <c r="E50" s="4"/>
      <c r="F50" s="4"/>
      <c r="G50" s="171"/>
      <c r="H50" s="4"/>
      <c r="I50" s="4"/>
      <c r="J50" s="225" t="s">
        <v>701</v>
      </c>
      <c r="K50" s="68"/>
    </row>
    <row r="51" spans="1:11" ht="6" customHeight="1">
      <c r="A51" s="13"/>
      <c r="K51" s="13"/>
    </row>
    <row r="52" spans="1:11" ht="45" customHeight="1">
      <c r="A52" s="1" t="str">
        <f>Rev_Date</f>
        <v>REVISED JULY 1, 2010</v>
      </c>
      <c r="D52" s="24"/>
      <c r="E52" s="54" t="str">
        <f>Exp_Date</f>
        <v>FORM EXPIRES 6-30-12</v>
      </c>
      <c r="F52" s="6"/>
      <c r="G52" s="6"/>
      <c r="H52" s="6"/>
      <c r="I52" s="6"/>
      <c r="K52" s="40" t="s">
        <v>702</v>
      </c>
    </row>
    <row r="53" ht="13.5">
      <c r="K53" s="13"/>
    </row>
    <row r="54" ht="13.5">
      <c r="K54" s="13"/>
    </row>
    <row r="55" ht="13.5">
      <c r="K55" s="13"/>
    </row>
    <row r="56" spans="3:11" ht="13.5">
      <c r="C56" s="40"/>
      <c r="D56" s="15"/>
      <c r="E56" s="6"/>
      <c r="F56" s="6"/>
      <c r="G56" s="6"/>
      <c r="H56" s="6"/>
      <c r="I56" s="6"/>
      <c r="J56" s="6"/>
      <c r="K56" s="13"/>
    </row>
    <row r="58" spans="1:6" ht="13.5">
      <c r="A58" s="6"/>
      <c r="B58" s="6"/>
      <c r="C58" s="6"/>
      <c r="D58" s="6"/>
      <c r="E58" s="6"/>
      <c r="F58" s="6"/>
    </row>
    <row r="60" spans="4:7" ht="13.5">
      <c r="D60" s="6"/>
      <c r="E60" s="15"/>
      <c r="F60" s="15"/>
      <c r="G60" s="6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showGridLines="0" zoomScaleSheetLayoutView="100" workbookViewId="0" topLeftCell="A1">
      <selection activeCell="G9" sqref="G9"/>
    </sheetView>
  </sheetViews>
  <sheetFormatPr defaultColWidth="9.140625" defaultRowHeight="12.75"/>
  <cols>
    <col min="1" max="1" width="1.7109375" style="16" customWidth="1"/>
    <col min="2" max="3" width="2.7109375" style="16" customWidth="1"/>
    <col min="4" max="4" width="8.7109375" style="16" customWidth="1"/>
    <col min="5" max="5" width="4.7109375" style="16" customWidth="1"/>
    <col min="6" max="6" width="9.8515625" style="16" customWidth="1"/>
    <col min="7" max="7" width="12.7109375" style="16" customWidth="1"/>
    <col min="8" max="8" width="4.421875" style="16" customWidth="1"/>
    <col min="9" max="9" width="8.7109375" style="16" customWidth="1"/>
    <col min="10" max="10" width="2.7109375" style="16" customWidth="1"/>
    <col min="11" max="11" width="1.57421875" style="16" customWidth="1"/>
    <col min="12" max="12" width="11.7109375" style="16" customWidth="1"/>
    <col min="13" max="14" width="1.7109375" style="16" customWidth="1"/>
    <col min="15" max="15" width="2.421875" style="16" customWidth="1"/>
    <col min="16" max="16" width="10.7109375" style="16" customWidth="1"/>
    <col min="17" max="17" width="3.28125" style="16" customWidth="1"/>
    <col min="18" max="18" width="13.28125" style="16" customWidth="1"/>
    <col min="19" max="19" width="2.7109375" style="16" customWidth="1"/>
    <col min="20" max="16384" width="9.140625" style="16" customWidth="1"/>
  </cols>
  <sheetData>
    <row r="1" spans="1:22" ht="13.5">
      <c r="A1" s="45" t="s">
        <v>703</v>
      </c>
      <c r="B1" s="47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  <c r="T1" s="1"/>
      <c r="U1" s="1"/>
      <c r="V1" s="1"/>
    </row>
    <row r="2" spans="1:22" ht="10.5" customHeight="1">
      <c r="A2" s="49" t="s">
        <v>182</v>
      </c>
      <c r="B2" s="183"/>
      <c r="C2" s="183"/>
      <c r="D2" s="183"/>
      <c r="E2" s="13"/>
      <c r="F2" s="13"/>
      <c r="G2" s="61"/>
      <c r="H2" s="50" t="s">
        <v>450</v>
      </c>
      <c r="I2" s="50"/>
      <c r="J2" s="50"/>
      <c r="K2" s="13"/>
      <c r="L2" s="13"/>
      <c r="M2" s="13"/>
      <c r="N2" s="13"/>
      <c r="O2" s="50"/>
      <c r="P2" s="13"/>
      <c r="Q2" s="214"/>
      <c r="R2" s="49" t="s">
        <v>451</v>
      </c>
      <c r="S2" s="185"/>
      <c r="T2" s="1"/>
      <c r="U2" s="1"/>
      <c r="V2" s="1"/>
    </row>
    <row r="3" spans="1:22" s="330" customFormat="1" ht="13.5" customHeight="1">
      <c r="A3" s="323"/>
      <c r="B3" s="297">
        <f>IF('D01'!$F$3&lt;&gt;"",'D01'!$F$3,"")</f>
      </c>
      <c r="C3" s="298"/>
      <c r="D3" s="298"/>
      <c r="E3" s="297"/>
      <c r="F3" s="297"/>
      <c r="G3" s="329"/>
      <c r="H3" s="297">
        <f>IF('D01'!$F$4&lt;&gt;"",'D01'!$F$4,"")</f>
      </c>
      <c r="I3" s="297"/>
      <c r="J3" s="297"/>
      <c r="K3" s="297"/>
      <c r="L3" s="297"/>
      <c r="M3" s="297"/>
      <c r="N3" s="297"/>
      <c r="O3" s="297"/>
      <c r="P3" s="324"/>
      <c r="Q3" s="397"/>
      <c r="R3" s="328">
        <f>IF('D01'!$R$4&lt;&gt;"",'D01'!$R$4,"")</f>
      </c>
      <c r="S3" s="329"/>
      <c r="T3" s="300"/>
      <c r="U3" s="300"/>
      <c r="V3" s="300"/>
    </row>
    <row r="4" spans="1:22" ht="5.25" customHeight="1">
      <c r="A4" s="57"/>
      <c r="B4" s="187"/>
      <c r="C4" s="187"/>
      <c r="D4" s="187"/>
      <c r="E4" s="4"/>
      <c r="F4" s="4"/>
      <c r="G4" s="68"/>
      <c r="H4" s="4"/>
      <c r="I4" s="187"/>
      <c r="J4" s="187"/>
      <c r="K4" s="4"/>
      <c r="L4" s="4"/>
      <c r="M4" s="4"/>
      <c r="N4" s="4"/>
      <c r="O4" s="187"/>
      <c r="P4" s="187"/>
      <c r="Q4" s="120"/>
      <c r="R4" s="188"/>
      <c r="S4" s="121"/>
      <c r="T4" s="1"/>
      <c r="U4" s="1"/>
      <c r="V4" s="1"/>
    </row>
    <row r="5" spans="1:22" ht="12.75" customHeight="1">
      <c r="A5" s="215" t="s">
        <v>354</v>
      </c>
      <c r="B5" s="216"/>
      <c r="C5" s="217"/>
      <c r="D5" s="217"/>
      <c r="E5" s="29"/>
      <c r="F5" s="29"/>
      <c r="G5" s="29"/>
      <c r="H5" s="29"/>
      <c r="I5" s="217"/>
      <c r="J5" s="217"/>
      <c r="K5" s="29"/>
      <c r="L5" s="29"/>
      <c r="M5" s="29"/>
      <c r="N5" s="29"/>
      <c r="O5" s="217"/>
      <c r="P5" s="216"/>
      <c r="Q5" s="216"/>
      <c r="R5" s="216"/>
      <c r="S5" s="218"/>
      <c r="T5" s="1"/>
      <c r="U5" s="1"/>
      <c r="V5" s="1"/>
    </row>
    <row r="6" spans="1:22" ht="5.25" customHeight="1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61"/>
      <c r="T6" s="1"/>
      <c r="U6" s="1"/>
      <c r="V6" s="1"/>
    </row>
    <row r="7" spans="1:22" ht="13.5">
      <c r="A7" s="2"/>
      <c r="B7" s="13" t="s">
        <v>456</v>
      </c>
      <c r="C7" s="13" t="s">
        <v>704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40"/>
      <c r="O7" s="153"/>
      <c r="P7" s="153"/>
      <c r="Q7" s="153"/>
      <c r="R7" s="13"/>
      <c r="S7" s="61"/>
      <c r="T7" s="1"/>
      <c r="U7" s="1"/>
      <c r="V7" s="1"/>
    </row>
    <row r="8" spans="1:22" ht="13.5" customHeight="1">
      <c r="A8" s="2"/>
      <c r="B8" s="13"/>
      <c r="C8" s="179" t="s">
        <v>458</v>
      </c>
      <c r="D8" s="13" t="s">
        <v>901</v>
      </c>
      <c r="E8" s="13"/>
      <c r="F8" s="13"/>
      <c r="G8" s="13"/>
      <c r="H8" s="13"/>
      <c r="I8" s="13"/>
      <c r="J8" s="13"/>
      <c r="K8" s="13"/>
      <c r="L8" s="13"/>
      <c r="M8" s="13"/>
      <c r="N8" s="40"/>
      <c r="O8" s="153"/>
      <c r="P8" s="153"/>
      <c r="Q8" s="153"/>
      <c r="R8" s="13"/>
      <c r="S8" s="61"/>
      <c r="T8" s="1"/>
      <c r="U8" s="1"/>
      <c r="V8" s="1"/>
    </row>
    <row r="9" spans="1:22" ht="13.5" customHeight="1">
      <c r="A9" s="2"/>
      <c r="B9" s="13"/>
      <c r="C9" s="219"/>
      <c r="D9" s="13" t="s">
        <v>705</v>
      </c>
      <c r="E9" s="13"/>
      <c r="F9" s="13"/>
      <c r="G9" s="398"/>
      <c r="H9" s="129" t="s">
        <v>706</v>
      </c>
      <c r="I9" s="402">
        <v>4700</v>
      </c>
      <c r="J9" s="13" t="s">
        <v>618</v>
      </c>
      <c r="K9" s="13" t="s">
        <v>587</v>
      </c>
      <c r="L9" s="312">
        <f>G9*I9</f>
        <v>0</v>
      </c>
      <c r="M9" s="192"/>
      <c r="N9" s="13"/>
      <c r="O9" s="13"/>
      <c r="P9" s="588"/>
      <c r="Q9" s="13"/>
      <c r="R9" s="13"/>
      <c r="S9" s="61"/>
      <c r="T9" s="1"/>
      <c r="U9" s="1"/>
      <c r="V9" s="1"/>
    </row>
    <row r="10" spans="1:22" ht="8.25" customHeight="1">
      <c r="A10" s="2"/>
      <c r="B10" s="13"/>
      <c r="C10" s="219"/>
      <c r="D10" s="13"/>
      <c r="E10" s="13"/>
      <c r="F10" s="13"/>
      <c r="G10" s="191"/>
      <c r="H10" s="129"/>
      <c r="I10" s="402"/>
      <c r="J10" s="13"/>
      <c r="K10" s="13"/>
      <c r="L10" s="141"/>
      <c r="M10" s="192"/>
      <c r="N10" s="13"/>
      <c r="O10" s="13"/>
      <c r="P10" s="1"/>
      <c r="Q10" s="13"/>
      <c r="R10" s="13"/>
      <c r="S10" s="61"/>
      <c r="T10" s="1"/>
      <c r="U10" s="1"/>
      <c r="V10" s="1"/>
    </row>
    <row r="11" spans="1:22" ht="13.5" customHeight="1">
      <c r="A11" s="2"/>
      <c r="B11" s="13"/>
      <c r="C11" s="13"/>
      <c r="D11" s="13" t="s">
        <v>898</v>
      </c>
      <c r="E11" s="13"/>
      <c r="F11" s="13"/>
      <c r="G11" s="399"/>
      <c r="H11" s="129" t="s">
        <v>706</v>
      </c>
      <c r="I11" s="402">
        <v>6200</v>
      </c>
      <c r="J11" s="13" t="s">
        <v>618</v>
      </c>
      <c r="K11" s="13" t="s">
        <v>587</v>
      </c>
      <c r="L11" s="312">
        <f>G11*I11</f>
        <v>0</v>
      </c>
      <c r="M11" s="183"/>
      <c r="N11" s="13"/>
      <c r="O11" s="13"/>
      <c r="P11" s="588"/>
      <c r="Q11" s="13"/>
      <c r="R11" s="13"/>
      <c r="S11" s="61"/>
      <c r="T11" s="1"/>
      <c r="U11" s="1"/>
      <c r="V11" s="1"/>
    </row>
    <row r="12" spans="1:22" ht="10.5" customHeight="1">
      <c r="A12" s="2"/>
      <c r="B12" s="13"/>
      <c r="C12" s="179"/>
      <c r="D12" s="13" t="s">
        <v>899</v>
      </c>
      <c r="E12" s="13"/>
      <c r="F12" s="13"/>
      <c r="G12" s="191"/>
      <c r="H12" s="13"/>
      <c r="I12" s="129"/>
      <c r="J12" s="13"/>
      <c r="K12" s="13"/>
      <c r="L12" s="13"/>
      <c r="M12" s="192"/>
      <c r="N12" s="13"/>
      <c r="O12" s="13"/>
      <c r="P12" s="1"/>
      <c r="Q12" s="13"/>
      <c r="R12" s="13"/>
      <c r="S12" s="61"/>
      <c r="T12" s="1"/>
      <c r="U12" s="1"/>
      <c r="V12" s="1"/>
    </row>
    <row r="13" spans="1:22" ht="13.5" customHeight="1">
      <c r="A13" s="2"/>
      <c r="B13" s="13"/>
      <c r="C13" s="13"/>
      <c r="D13" s="13" t="s">
        <v>707</v>
      </c>
      <c r="E13" s="13"/>
      <c r="F13" s="13"/>
      <c r="G13" s="398"/>
      <c r="H13" s="129" t="s">
        <v>706</v>
      </c>
      <c r="I13" s="402">
        <v>7600</v>
      </c>
      <c r="J13" s="13" t="s">
        <v>618</v>
      </c>
      <c r="K13" s="13" t="s">
        <v>587</v>
      </c>
      <c r="L13" s="312">
        <f>G13*I13</f>
        <v>0</v>
      </c>
      <c r="M13" s="183"/>
      <c r="N13" s="13"/>
      <c r="O13" s="13"/>
      <c r="P13" s="587"/>
      <c r="Q13" s="13"/>
      <c r="R13" s="13"/>
      <c r="S13" s="61"/>
      <c r="T13" s="1"/>
      <c r="U13" s="1"/>
      <c r="V13" s="1"/>
    </row>
    <row r="14" spans="1:22" ht="8.25" customHeight="1">
      <c r="A14" s="2"/>
      <c r="B14" s="13"/>
      <c r="C14" s="219"/>
      <c r="D14" s="13"/>
      <c r="E14" s="13"/>
      <c r="F14" s="13"/>
      <c r="G14" s="191"/>
      <c r="H14" s="129"/>
      <c r="I14" s="402"/>
      <c r="J14" s="13"/>
      <c r="K14" s="13"/>
      <c r="L14" s="141"/>
      <c r="M14" s="192"/>
      <c r="N14" s="13"/>
      <c r="O14" s="13"/>
      <c r="P14" s="1"/>
      <c r="Q14" s="13"/>
      <c r="R14" s="13"/>
      <c r="S14" s="61"/>
      <c r="T14" s="1"/>
      <c r="U14" s="1"/>
      <c r="V14" s="1"/>
    </row>
    <row r="15" spans="1:22" ht="13.5" customHeight="1">
      <c r="A15" s="2"/>
      <c r="B15" s="13"/>
      <c r="C15" s="179"/>
      <c r="D15" s="13" t="s">
        <v>900</v>
      </c>
      <c r="E15" s="13"/>
      <c r="F15" s="13"/>
      <c r="G15" s="191"/>
      <c r="H15" s="13"/>
      <c r="I15" s="13"/>
      <c r="J15" s="13"/>
      <c r="K15" s="13" t="s">
        <v>587</v>
      </c>
      <c r="L15" s="312">
        <f>SUM(L9:L13)</f>
        <v>0</v>
      </c>
      <c r="M15" s="192"/>
      <c r="N15" s="13"/>
      <c r="O15" s="13"/>
      <c r="P15" s="13"/>
      <c r="Q15" s="13"/>
      <c r="R15" s="13"/>
      <c r="S15" s="61"/>
      <c r="T15" s="1"/>
      <c r="U15" s="1"/>
      <c r="V15" s="1"/>
    </row>
    <row r="16" spans="1:22" ht="13.5" customHeight="1">
      <c r="A16" s="2"/>
      <c r="B16" s="13"/>
      <c r="C16" s="179" t="s">
        <v>460</v>
      </c>
      <c r="D16" s="13" t="s">
        <v>708</v>
      </c>
      <c r="E16" s="13"/>
      <c r="F16" s="13"/>
      <c r="G16" s="13"/>
      <c r="H16" s="13"/>
      <c r="I16" s="13"/>
      <c r="J16" s="13"/>
      <c r="K16" s="13"/>
      <c r="L16" s="154" t="s">
        <v>709</v>
      </c>
      <c r="M16" s="183"/>
      <c r="N16" s="13"/>
      <c r="O16" s="13"/>
      <c r="P16" s="13"/>
      <c r="Q16" s="13"/>
      <c r="R16" s="13"/>
      <c r="S16" s="61"/>
      <c r="T16" s="1"/>
      <c r="U16" s="1"/>
      <c r="V16" s="1"/>
    </row>
    <row r="17" spans="1:22" ht="13.5">
      <c r="A17" s="2"/>
      <c r="B17" s="13"/>
      <c r="C17" s="179"/>
      <c r="D17" s="12" t="s">
        <v>458</v>
      </c>
      <c r="E17" s="13" t="s">
        <v>710</v>
      </c>
      <c r="F17" s="13"/>
      <c r="G17" s="13"/>
      <c r="H17" s="13"/>
      <c r="I17" s="13"/>
      <c r="J17" s="13"/>
      <c r="K17" s="13"/>
      <c r="L17" s="400"/>
      <c r="M17" s="192" t="s">
        <v>619</v>
      </c>
      <c r="N17" s="13"/>
      <c r="O17" s="13"/>
      <c r="P17" s="13"/>
      <c r="Q17" s="13"/>
      <c r="R17" s="13"/>
      <c r="S17" s="61"/>
      <c r="T17" s="1"/>
      <c r="U17" s="1"/>
      <c r="V17" s="1"/>
    </row>
    <row r="18" spans="1:22" ht="13.5">
      <c r="A18" s="2"/>
      <c r="B18" s="13"/>
      <c r="C18" s="13"/>
      <c r="D18" s="13"/>
      <c r="E18" s="504" t="s">
        <v>711</v>
      </c>
      <c r="F18" s="13"/>
      <c r="G18" s="13"/>
      <c r="H18" s="13"/>
      <c r="I18" s="13"/>
      <c r="J18" s="13"/>
      <c r="K18" s="13"/>
      <c r="L18" s="154" t="s">
        <v>712</v>
      </c>
      <c r="M18" s="183"/>
      <c r="N18" s="13"/>
      <c r="O18" s="13"/>
      <c r="P18" s="13"/>
      <c r="Q18" s="13"/>
      <c r="R18" s="13"/>
      <c r="S18" s="61"/>
      <c r="T18" s="1"/>
      <c r="U18" s="1"/>
      <c r="V18" s="1"/>
    </row>
    <row r="19" spans="1:22" ht="14.25" customHeight="1">
      <c r="A19" s="2"/>
      <c r="B19" s="13"/>
      <c r="C19" s="179"/>
      <c r="D19" s="12" t="s">
        <v>460</v>
      </c>
      <c r="E19" s="13" t="s">
        <v>713</v>
      </c>
      <c r="F19" s="13"/>
      <c r="G19" s="13"/>
      <c r="H19" s="13"/>
      <c r="I19" s="13"/>
      <c r="J19" s="13"/>
      <c r="K19" s="40"/>
      <c r="L19" s="400"/>
      <c r="M19" s="192" t="s">
        <v>619</v>
      </c>
      <c r="N19" s="40"/>
      <c r="O19" s="153"/>
      <c r="P19" s="153"/>
      <c r="Q19" s="153"/>
      <c r="R19" s="13"/>
      <c r="S19" s="61"/>
      <c r="T19" s="1"/>
      <c r="U19" s="1"/>
      <c r="V19" s="1"/>
    </row>
    <row r="20" spans="1:22" ht="9" customHeight="1">
      <c r="A20" s="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4" t="s">
        <v>714</v>
      </c>
      <c r="M20" s="54"/>
      <c r="N20" s="13"/>
      <c r="O20" s="13"/>
      <c r="P20" s="13"/>
      <c r="Q20" s="13"/>
      <c r="R20" s="13"/>
      <c r="S20" s="61"/>
      <c r="T20" s="1"/>
      <c r="U20" s="1"/>
      <c r="V20" s="1"/>
    </row>
    <row r="21" spans="1:22" ht="13.5">
      <c r="A21" s="2"/>
      <c r="B21" s="13"/>
      <c r="C21" s="13"/>
      <c r="D21" s="12" t="s">
        <v>462</v>
      </c>
      <c r="E21" s="13" t="s">
        <v>715</v>
      </c>
      <c r="F21" s="13"/>
      <c r="G21" s="13"/>
      <c r="H21" s="13"/>
      <c r="I21" s="13"/>
      <c r="J21" s="13"/>
      <c r="K21" s="13"/>
      <c r="L21" s="395">
        <f>IF(L19&gt;0,ROUND(L17/L19,4),0)</f>
        <v>0</v>
      </c>
      <c r="M21" s="24"/>
      <c r="N21" s="13"/>
      <c r="O21" s="13"/>
      <c r="P21" s="13"/>
      <c r="Q21" s="13"/>
      <c r="R21" s="13"/>
      <c r="S21" s="61"/>
      <c r="T21" s="1"/>
      <c r="U21" s="1"/>
      <c r="V21" s="1"/>
    </row>
    <row r="22" spans="1:22" ht="8.25" customHeight="1">
      <c r="A22" s="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54" t="s">
        <v>716</v>
      </c>
      <c r="M22" s="24"/>
      <c r="N22" s="13"/>
      <c r="O22" s="13"/>
      <c r="P22" s="13"/>
      <c r="Q22" s="13"/>
      <c r="R22" s="13"/>
      <c r="S22" s="61"/>
      <c r="T22" s="1"/>
      <c r="U22" s="1"/>
      <c r="V22" s="1"/>
    </row>
    <row r="23" spans="1:22" ht="8.25" customHeight="1">
      <c r="A23" s="2"/>
      <c r="B23" s="13"/>
      <c r="C23" s="179"/>
      <c r="D23" s="13"/>
      <c r="E23" s="13"/>
      <c r="F23" s="13"/>
      <c r="G23" s="13"/>
      <c r="H23" s="13"/>
      <c r="I23" s="13"/>
      <c r="J23" s="13"/>
      <c r="K23" s="13"/>
      <c r="L23" s="154" t="s">
        <v>652</v>
      </c>
      <c r="M23" s="54"/>
      <c r="N23" s="13"/>
      <c r="O23" s="13"/>
      <c r="P23" s="13"/>
      <c r="Q23" s="13"/>
      <c r="R23" s="13"/>
      <c r="S23" s="61"/>
      <c r="T23" s="1"/>
      <c r="U23" s="1"/>
      <c r="V23" s="1"/>
    </row>
    <row r="24" spans="1:22" ht="14.25" customHeight="1">
      <c r="A24" s="2"/>
      <c r="B24" s="13"/>
      <c r="C24" s="13"/>
      <c r="D24" s="12" t="s">
        <v>464</v>
      </c>
      <c r="E24" s="13" t="s">
        <v>222</v>
      </c>
      <c r="F24" s="13"/>
      <c r="G24" s="13"/>
      <c r="H24" s="13"/>
      <c r="I24" s="13"/>
      <c r="J24" s="13"/>
      <c r="K24" s="13" t="s">
        <v>587</v>
      </c>
      <c r="L24" s="312">
        <f>IF(L17&gt;0,ROUND(L21*L15,0),0)</f>
        <v>0</v>
      </c>
      <c r="M24" s="24"/>
      <c r="N24" s="13" t="s">
        <v>587</v>
      </c>
      <c r="O24" s="312">
        <f>IF(L17&gt;0,'D06'!$J$32,0)</f>
        <v>0</v>
      </c>
      <c r="P24" s="355"/>
      <c r="Q24" s="40" t="s">
        <v>587</v>
      </c>
      <c r="R24" s="390">
        <f>MIN(L24,O24)</f>
        <v>0</v>
      </c>
      <c r="S24" s="61"/>
      <c r="T24" s="1"/>
      <c r="U24" s="1"/>
      <c r="V24" s="1"/>
    </row>
    <row r="25" spans="1:22" ht="10.5" customHeight="1">
      <c r="A25" s="2"/>
      <c r="B25" s="13"/>
      <c r="C25" s="179"/>
      <c r="D25" s="13"/>
      <c r="E25" s="13" t="s">
        <v>223</v>
      </c>
      <c r="F25" s="13"/>
      <c r="G25" s="13"/>
      <c r="H25" s="13"/>
      <c r="I25" s="13"/>
      <c r="J25" s="13"/>
      <c r="K25" s="13"/>
      <c r="L25" s="154" t="s">
        <v>717</v>
      </c>
      <c r="M25" s="54"/>
      <c r="N25" s="13"/>
      <c r="O25" s="34" t="s">
        <v>718</v>
      </c>
      <c r="P25" s="24"/>
      <c r="Q25" s="13"/>
      <c r="R25" s="176" t="s">
        <v>719</v>
      </c>
      <c r="S25" s="61"/>
      <c r="T25" s="1"/>
      <c r="U25" s="1"/>
      <c r="V25" s="1"/>
    </row>
    <row r="26" spans="1:22" ht="8.25" customHeight="1">
      <c r="A26" s="2"/>
      <c r="B26" s="13"/>
      <c r="C26" s="179"/>
      <c r="D26" s="13"/>
      <c r="E26" s="13"/>
      <c r="F26" s="13"/>
      <c r="G26" s="13"/>
      <c r="H26" s="13"/>
      <c r="I26" s="13"/>
      <c r="J26" s="13"/>
      <c r="K26" s="13"/>
      <c r="L26" s="154"/>
      <c r="M26" s="54"/>
      <c r="N26" s="13"/>
      <c r="O26" s="34"/>
      <c r="P26" s="24"/>
      <c r="Q26" s="13"/>
      <c r="R26" s="176" t="s">
        <v>720</v>
      </c>
      <c r="S26" s="195" t="s">
        <v>721</v>
      </c>
      <c r="T26" s="1"/>
      <c r="U26" s="1"/>
      <c r="V26" s="1"/>
    </row>
    <row r="27" spans="1:22" ht="12" customHeight="1">
      <c r="A27" s="2"/>
      <c r="B27" s="13"/>
      <c r="C27" s="13"/>
      <c r="D27" s="13" t="s">
        <v>225</v>
      </c>
      <c r="E27" s="13"/>
      <c r="F27" s="13"/>
      <c r="G27" s="13"/>
      <c r="H27" s="13"/>
      <c r="I27" s="13"/>
      <c r="J27" s="13"/>
      <c r="K27" s="13"/>
      <c r="L27" s="505"/>
      <c r="M27" s="24"/>
      <c r="N27" s="13"/>
      <c r="O27" s="13"/>
      <c r="P27" s="13"/>
      <c r="Q27" s="13"/>
      <c r="R27" s="176" t="s">
        <v>723</v>
      </c>
      <c r="S27" s="220"/>
      <c r="T27" s="1"/>
      <c r="U27" s="1"/>
      <c r="V27" s="1"/>
    </row>
    <row r="28" spans="1:22" ht="13.5">
      <c r="A28" s="2"/>
      <c r="B28" s="13"/>
      <c r="C28" s="179"/>
      <c r="D28" s="12" t="s">
        <v>458</v>
      </c>
      <c r="E28" s="13" t="s">
        <v>724</v>
      </c>
      <c r="F28" s="13"/>
      <c r="G28" s="13"/>
      <c r="H28" s="13"/>
      <c r="I28" s="13"/>
      <c r="J28" s="13"/>
      <c r="K28" s="13"/>
      <c r="L28" s="400"/>
      <c r="M28" s="192" t="s">
        <v>619</v>
      </c>
      <c r="N28" s="13"/>
      <c r="O28" s="13"/>
      <c r="P28" s="13"/>
      <c r="Q28" s="13"/>
      <c r="R28" s="194"/>
      <c r="S28" s="61"/>
      <c r="T28" s="1"/>
      <c r="U28" s="1"/>
      <c r="V28" s="1"/>
    </row>
    <row r="29" spans="1:22" ht="13.5">
      <c r="A29" s="2"/>
      <c r="B29" s="13"/>
      <c r="C29" s="13"/>
      <c r="D29" s="13"/>
      <c r="E29" s="504" t="s">
        <v>711</v>
      </c>
      <c r="F29" s="13"/>
      <c r="G29" s="13"/>
      <c r="H29" s="13"/>
      <c r="I29" s="13"/>
      <c r="J29" s="13"/>
      <c r="K29" s="13"/>
      <c r="L29" s="154" t="s">
        <v>725</v>
      </c>
      <c r="M29" s="13"/>
      <c r="N29" s="13"/>
      <c r="O29" s="13"/>
      <c r="P29" s="13"/>
      <c r="Q29" s="13"/>
      <c r="R29" s="13"/>
      <c r="S29" s="61"/>
      <c r="T29" s="1"/>
      <c r="U29" s="1"/>
      <c r="V29" s="1"/>
    </row>
    <row r="30" spans="1:22" ht="13.5">
      <c r="A30" s="2"/>
      <c r="B30" s="13"/>
      <c r="C30" s="13"/>
      <c r="D30" s="12" t="s">
        <v>460</v>
      </c>
      <c r="E30" s="13" t="s">
        <v>713</v>
      </c>
      <c r="F30" s="13"/>
      <c r="G30" s="13"/>
      <c r="H30" s="13"/>
      <c r="I30" s="13"/>
      <c r="J30" s="13"/>
      <c r="K30" s="13"/>
      <c r="L30" s="312">
        <f>+$L$19</f>
        <v>0</v>
      </c>
      <c r="M30" s="192" t="s">
        <v>619</v>
      </c>
      <c r="N30" s="54"/>
      <c r="O30" s="153"/>
      <c r="P30" s="153"/>
      <c r="Q30" s="153"/>
      <c r="R30" s="13"/>
      <c r="S30" s="61"/>
      <c r="T30" s="1"/>
      <c r="U30" s="1"/>
      <c r="V30" s="1"/>
    </row>
    <row r="31" spans="1:22" ht="9" customHeight="1">
      <c r="A31" s="2"/>
      <c r="B31" s="13"/>
      <c r="C31" s="179"/>
      <c r="D31" s="13"/>
      <c r="E31" s="13"/>
      <c r="F31" s="13"/>
      <c r="G31" s="13"/>
      <c r="H31" s="13"/>
      <c r="I31" s="153"/>
      <c r="J31" s="153"/>
      <c r="K31" s="13"/>
      <c r="L31" s="154" t="s">
        <v>714</v>
      </c>
      <c r="M31" s="150"/>
      <c r="N31" s="13"/>
      <c r="O31" s="13"/>
      <c r="P31" s="13"/>
      <c r="Q31" s="13"/>
      <c r="R31" s="13"/>
      <c r="S31" s="61"/>
      <c r="T31" s="1"/>
      <c r="U31" s="1"/>
      <c r="V31" s="1"/>
    </row>
    <row r="32" spans="1:22" ht="13.5">
      <c r="A32" s="2"/>
      <c r="B32" s="13"/>
      <c r="C32" s="179"/>
      <c r="D32" s="12" t="s">
        <v>462</v>
      </c>
      <c r="E32" s="13" t="s">
        <v>726</v>
      </c>
      <c r="F32" s="13"/>
      <c r="G32" s="13"/>
      <c r="H32" s="13"/>
      <c r="I32" s="153"/>
      <c r="J32" s="153"/>
      <c r="K32" s="13"/>
      <c r="L32" s="395">
        <f>IF(L30&gt;0,ROUND(L28/L30,4),0)</f>
        <v>0</v>
      </c>
      <c r="M32" s="153"/>
      <c r="N32" s="13"/>
      <c r="O32" s="13"/>
      <c r="P32" s="13"/>
      <c r="Q32" s="13"/>
      <c r="R32" s="13"/>
      <c r="S32" s="61"/>
      <c r="T32" s="1"/>
      <c r="U32" s="1"/>
      <c r="V32" s="1"/>
    </row>
    <row r="33" spans="1:22" ht="8.25" customHeight="1">
      <c r="A33" s="2"/>
      <c r="B33" s="13"/>
      <c r="C33" s="13"/>
      <c r="D33" s="13"/>
      <c r="E33" s="13"/>
      <c r="F33" s="13"/>
      <c r="G33" s="13"/>
      <c r="H33" s="13"/>
      <c r="I33" s="190"/>
      <c r="J33" s="24"/>
      <c r="K33" s="13"/>
      <c r="L33" s="154" t="s">
        <v>727</v>
      </c>
      <c r="M33" s="190"/>
      <c r="N33" s="13"/>
      <c r="O33" s="13"/>
      <c r="P33" s="13"/>
      <c r="Q33" s="13"/>
      <c r="R33" s="13"/>
      <c r="S33" s="61"/>
      <c r="T33" s="1"/>
      <c r="U33" s="1"/>
      <c r="V33" s="1"/>
    </row>
    <row r="34" spans="1:22" ht="8.25" customHeight="1">
      <c r="A34" s="2"/>
      <c r="B34" s="13"/>
      <c r="C34" s="13"/>
      <c r="D34" s="13"/>
      <c r="E34" s="13"/>
      <c r="F34" s="13"/>
      <c r="G34" s="13"/>
      <c r="H34" s="13"/>
      <c r="I34" s="190"/>
      <c r="J34" s="24"/>
      <c r="K34" s="13"/>
      <c r="L34" s="154" t="s">
        <v>652</v>
      </c>
      <c r="M34" s="183"/>
      <c r="N34" s="13"/>
      <c r="O34" s="13"/>
      <c r="P34" s="13"/>
      <c r="Q34" s="13"/>
      <c r="R34" s="13"/>
      <c r="S34" s="61"/>
      <c r="T34" s="1"/>
      <c r="U34" s="1"/>
      <c r="V34" s="1"/>
    </row>
    <row r="35" spans="1:22" ht="13.5">
      <c r="A35" s="2"/>
      <c r="B35" s="13"/>
      <c r="C35" s="179"/>
      <c r="D35" s="12" t="s">
        <v>464</v>
      </c>
      <c r="E35" s="13" t="s">
        <v>222</v>
      </c>
      <c r="F35" s="13"/>
      <c r="G35" s="13"/>
      <c r="H35" s="13"/>
      <c r="I35" s="13"/>
      <c r="J35" s="13"/>
      <c r="K35" s="13" t="s">
        <v>587</v>
      </c>
      <c r="L35" s="312">
        <f>IF(L28&gt;0,ROUND(L32*L15,0),0)</f>
        <v>0</v>
      </c>
      <c r="M35" s="13"/>
      <c r="N35" s="13" t="s">
        <v>587</v>
      </c>
      <c r="O35" s="312">
        <f>IF(L28&gt;0,'D07'!$J$49,0)</f>
        <v>0</v>
      </c>
      <c r="P35" s="355"/>
      <c r="Q35" s="40" t="s">
        <v>587</v>
      </c>
      <c r="R35" s="390">
        <f>MIN(L35,O35)</f>
        <v>0</v>
      </c>
      <c r="S35" s="61"/>
      <c r="T35" s="1"/>
      <c r="U35" s="1"/>
      <c r="V35" s="1"/>
    </row>
    <row r="36" spans="1:22" ht="10.5" customHeight="1">
      <c r="A36" s="2"/>
      <c r="B36" s="13"/>
      <c r="C36" s="13"/>
      <c r="D36" s="13"/>
      <c r="E36" s="13" t="s">
        <v>224</v>
      </c>
      <c r="F36" s="13"/>
      <c r="G36" s="13"/>
      <c r="H36" s="13"/>
      <c r="I36" s="24"/>
      <c r="J36" s="24"/>
      <c r="K36" s="13"/>
      <c r="L36" s="34" t="s">
        <v>728</v>
      </c>
      <c r="M36" s="129"/>
      <c r="N36" s="13"/>
      <c r="O36" s="34" t="s">
        <v>729</v>
      </c>
      <c r="P36" s="24"/>
      <c r="Q36" s="13"/>
      <c r="R36" s="176" t="s">
        <v>719</v>
      </c>
      <c r="S36" s="61"/>
      <c r="T36" s="1"/>
      <c r="U36" s="1"/>
      <c r="V36" s="1"/>
    </row>
    <row r="37" spans="1:22" ht="7.5" customHeight="1">
      <c r="A37" s="2"/>
      <c r="B37" s="13"/>
      <c r="C37" s="17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76" t="s">
        <v>730</v>
      </c>
      <c r="S37" s="195" t="s">
        <v>721</v>
      </c>
      <c r="T37" s="1"/>
      <c r="U37" s="1"/>
      <c r="V37" s="1"/>
    </row>
    <row r="38" spans="1:22" ht="8.25" customHeight="1">
      <c r="A38" s="2"/>
      <c r="B38" s="13"/>
      <c r="C38" s="13"/>
      <c r="D38" s="13"/>
      <c r="E38" s="13"/>
      <c r="F38" s="13"/>
      <c r="G38" s="13"/>
      <c r="H38" s="13"/>
      <c r="I38" s="153"/>
      <c r="J38" s="153"/>
      <c r="K38" s="129"/>
      <c r="L38" s="129"/>
      <c r="M38" s="153"/>
      <c r="N38" s="129"/>
      <c r="O38" s="153"/>
      <c r="P38" s="153"/>
      <c r="Q38" s="196"/>
      <c r="R38" s="176" t="s">
        <v>731</v>
      </c>
      <c r="S38" s="61"/>
      <c r="T38" s="1"/>
      <c r="U38" s="1"/>
      <c r="V38" s="1"/>
    </row>
    <row r="39" spans="1:22" ht="13.5">
      <c r="A39" s="2"/>
      <c r="B39" s="13"/>
      <c r="C39" s="179" t="s">
        <v>462</v>
      </c>
      <c r="D39" s="13" t="s">
        <v>355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97"/>
      <c r="Q39" s="196"/>
      <c r="R39" s="13"/>
      <c r="S39" s="61"/>
      <c r="T39" s="1"/>
      <c r="U39" s="1"/>
      <c r="V39" s="1"/>
    </row>
    <row r="40" spans="1:22" ht="13.5">
      <c r="A40" s="2"/>
      <c r="B40" s="13"/>
      <c r="C40" s="13"/>
      <c r="D40" s="13" t="s">
        <v>226</v>
      </c>
      <c r="E40" s="198"/>
      <c r="F40" s="13"/>
      <c r="G40" s="13"/>
      <c r="H40" s="13"/>
      <c r="I40" s="13"/>
      <c r="J40" s="13"/>
      <c r="K40" s="13"/>
      <c r="L40" s="13"/>
      <c r="M40" s="13"/>
      <c r="N40" s="40"/>
      <c r="O40" s="153"/>
      <c r="P40" s="153"/>
      <c r="Q40" s="196" t="s">
        <v>587</v>
      </c>
      <c r="R40" s="390">
        <f>IF(R24+R35&gt;=L15,L15,R24+R35)</f>
        <v>0</v>
      </c>
      <c r="S40" s="61"/>
      <c r="T40" s="1"/>
      <c r="U40" s="1"/>
      <c r="V40" s="1"/>
    </row>
    <row r="41" spans="1:22" ht="6" customHeight="1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0"/>
      <c r="O41" s="153"/>
      <c r="P41" s="153"/>
      <c r="Q41" s="153"/>
      <c r="R41" s="54"/>
      <c r="S41" s="61"/>
      <c r="T41" s="1"/>
      <c r="U41" s="1"/>
      <c r="V41" s="1"/>
    </row>
    <row r="42" spans="1:22" ht="12.75" customHeight="1">
      <c r="A42" s="45" t="s">
        <v>227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503"/>
      <c r="P42" s="503"/>
      <c r="Q42" s="503"/>
      <c r="R42" s="46"/>
      <c r="S42" s="48"/>
      <c r="T42" s="1"/>
      <c r="U42" s="1"/>
      <c r="V42" s="1"/>
    </row>
    <row r="43" spans="1:22" ht="5.25" customHeight="1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1"/>
      <c r="T43" s="1"/>
      <c r="U43" s="1"/>
      <c r="V43" s="1"/>
    </row>
    <row r="44" spans="1:22" ht="13.5" customHeight="1">
      <c r="A44" s="2"/>
      <c r="B44" s="40" t="s">
        <v>249</v>
      </c>
      <c r="C44" s="13" t="s">
        <v>900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0"/>
      <c r="O44" s="153"/>
      <c r="P44" s="153"/>
      <c r="Q44" s="13" t="s">
        <v>587</v>
      </c>
      <c r="R44" s="312">
        <f>IF(L21&lt;1,L15,0)</f>
        <v>0</v>
      </c>
      <c r="S44" s="61"/>
      <c r="T44" s="1"/>
      <c r="U44" s="1"/>
      <c r="V44" s="1"/>
    </row>
    <row r="45" spans="1:22" ht="9" customHeight="1">
      <c r="A45" s="2"/>
      <c r="B45" s="13"/>
      <c r="C45" s="17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0"/>
      <c r="O45" s="153"/>
      <c r="P45" s="153"/>
      <c r="Q45" s="13"/>
      <c r="R45" s="154" t="s">
        <v>709</v>
      </c>
      <c r="S45" s="61"/>
      <c r="T45" s="1"/>
      <c r="U45" s="1"/>
      <c r="V45" s="1"/>
    </row>
    <row r="46" spans="1:22" ht="13.5" customHeight="1">
      <c r="A46" s="2"/>
      <c r="B46" s="39" t="s">
        <v>250</v>
      </c>
      <c r="C46" s="13" t="s">
        <v>911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0"/>
      <c r="O46" s="153"/>
      <c r="P46" s="153"/>
      <c r="Q46" s="13" t="s">
        <v>587</v>
      </c>
      <c r="R46" s="312">
        <f>IF(L21&lt;1,L24,0)</f>
        <v>0</v>
      </c>
      <c r="S46" s="61"/>
      <c r="T46" s="1"/>
      <c r="U46" s="1"/>
      <c r="V46" s="1"/>
    </row>
    <row r="47" spans="1:22" ht="9" customHeight="1">
      <c r="A47" s="2"/>
      <c r="B47" s="13"/>
      <c r="C47" s="17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0"/>
      <c r="O47" s="153"/>
      <c r="P47" s="153"/>
      <c r="Q47" s="13"/>
      <c r="R47" s="154" t="s">
        <v>717</v>
      </c>
      <c r="S47" s="61"/>
      <c r="T47" s="1"/>
      <c r="U47" s="1"/>
      <c r="V47" s="1"/>
    </row>
    <row r="48" spans="1:22" ht="13.5" customHeight="1">
      <c r="A48" s="2"/>
      <c r="B48" s="39" t="s">
        <v>251</v>
      </c>
      <c r="C48" s="1" t="s">
        <v>283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0"/>
      <c r="O48" s="153"/>
      <c r="P48" s="153"/>
      <c r="Q48" s="13" t="s">
        <v>587</v>
      </c>
      <c r="R48" s="312">
        <f>IF(L21&lt;1,O35,0)</f>
        <v>0</v>
      </c>
      <c r="S48" s="61"/>
      <c r="T48" s="1"/>
      <c r="U48" s="1"/>
      <c r="V48" s="1"/>
    </row>
    <row r="49" spans="1:22" ht="11.25" customHeight="1">
      <c r="A49" s="2"/>
      <c r="B49" s="13"/>
      <c r="C49" s="1" t="s">
        <v>284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0"/>
      <c r="O49" s="153"/>
      <c r="P49" s="153"/>
      <c r="Q49" s="13"/>
      <c r="R49" s="154" t="s">
        <v>729</v>
      </c>
      <c r="S49" s="61"/>
      <c r="T49" s="1"/>
      <c r="U49" s="1"/>
      <c r="V49" s="1"/>
    </row>
    <row r="50" spans="1:22" ht="13.5" customHeight="1">
      <c r="A50" s="2"/>
      <c r="B50" s="39" t="s">
        <v>252</v>
      </c>
      <c r="C50" s="13" t="s">
        <v>286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0"/>
      <c r="O50" s="153"/>
      <c r="P50" s="153"/>
      <c r="Q50" s="13" t="s">
        <v>587</v>
      </c>
      <c r="R50" s="312">
        <f>MAX(R44-R46-R48,0)</f>
        <v>0</v>
      </c>
      <c r="S50" s="61"/>
      <c r="T50" s="1"/>
      <c r="U50" s="1"/>
      <c r="V50" s="1"/>
    </row>
    <row r="51" spans="1:22" ht="9" customHeight="1">
      <c r="A51" s="2"/>
      <c r="B51" s="13"/>
      <c r="C51" s="17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0"/>
      <c r="O51" s="153"/>
      <c r="P51" s="153"/>
      <c r="Q51" s="13"/>
      <c r="R51" s="34" t="s">
        <v>285</v>
      </c>
      <c r="S51" s="61"/>
      <c r="T51" s="1"/>
      <c r="U51" s="1"/>
      <c r="V51" s="1"/>
    </row>
    <row r="52" spans="1:22" ht="12.75" customHeight="1">
      <c r="A52" s="45" t="s">
        <v>308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503"/>
      <c r="P52" s="503"/>
      <c r="Q52" s="503"/>
      <c r="R52" s="46"/>
      <c r="S52" s="48"/>
      <c r="T52" s="1"/>
      <c r="U52" s="1"/>
      <c r="V52" s="1"/>
    </row>
    <row r="53" spans="1:22" ht="17.25" customHeight="1">
      <c r="A53" s="2"/>
      <c r="B53" s="40" t="s">
        <v>287</v>
      </c>
      <c r="C53" s="13" t="s">
        <v>248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0"/>
      <c r="O53" s="153"/>
      <c r="P53" s="153"/>
      <c r="Q53" s="153"/>
      <c r="R53" s="13"/>
      <c r="S53" s="61"/>
      <c r="T53" s="1"/>
      <c r="U53" s="1"/>
      <c r="V53" s="1"/>
    </row>
    <row r="54" spans="1:22" ht="11.25" customHeight="1">
      <c r="A54" s="2"/>
      <c r="B54" s="13"/>
      <c r="C54" s="179" t="s">
        <v>902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0"/>
      <c r="O54" s="153"/>
      <c r="P54" s="153"/>
      <c r="Q54" s="153"/>
      <c r="R54" s="13"/>
      <c r="S54" s="61"/>
      <c r="T54" s="1"/>
      <c r="U54" s="1"/>
      <c r="V54" s="1"/>
    </row>
    <row r="55" spans="1:22" ht="12" customHeight="1">
      <c r="A55" s="2"/>
      <c r="B55" s="13"/>
      <c r="C55" s="179"/>
      <c r="D55" s="13" t="s">
        <v>901</v>
      </c>
      <c r="E55" s="13"/>
      <c r="F55" s="13"/>
      <c r="G55" s="13"/>
      <c r="H55" s="13"/>
      <c r="I55" s="13"/>
      <c r="J55" s="13"/>
      <c r="K55" s="13"/>
      <c r="L55" s="13"/>
      <c r="M55" s="13"/>
      <c r="N55" s="40"/>
      <c r="O55" s="153"/>
      <c r="P55" s="153"/>
      <c r="Q55" s="153"/>
      <c r="R55" s="13"/>
      <c r="S55" s="61"/>
      <c r="T55" s="1"/>
      <c r="U55" s="1"/>
      <c r="V55" s="1"/>
    </row>
    <row r="56" spans="1:22" ht="13.5" customHeight="1">
      <c r="A56" s="2"/>
      <c r="B56" s="13"/>
      <c r="C56" s="219"/>
      <c r="D56" s="13" t="s">
        <v>705</v>
      </c>
      <c r="E56" s="13"/>
      <c r="F56" s="13"/>
      <c r="G56" s="398"/>
      <c r="H56" s="129" t="s">
        <v>706</v>
      </c>
      <c r="I56" s="402">
        <v>470</v>
      </c>
      <c r="J56" s="13" t="s">
        <v>618</v>
      </c>
      <c r="K56" s="13" t="s">
        <v>587</v>
      </c>
      <c r="L56" s="312">
        <f>G56*I56</f>
        <v>0</v>
      </c>
      <c r="M56" s="192"/>
      <c r="N56" s="13"/>
      <c r="O56" s="13"/>
      <c r="P56" s="13"/>
      <c r="Q56" s="13"/>
      <c r="R56" s="13"/>
      <c r="S56" s="61"/>
      <c r="T56" s="1"/>
      <c r="U56" s="1"/>
      <c r="V56" s="1"/>
    </row>
    <row r="57" spans="1:22" ht="9" customHeight="1">
      <c r="A57" s="2"/>
      <c r="B57" s="13"/>
      <c r="C57" s="219"/>
      <c r="D57" s="13"/>
      <c r="E57" s="13"/>
      <c r="F57" s="13"/>
      <c r="G57" s="191"/>
      <c r="H57" s="129"/>
      <c r="I57" s="402"/>
      <c r="J57" s="13"/>
      <c r="K57" s="13"/>
      <c r="L57" s="535" t="s">
        <v>359</v>
      </c>
      <c r="M57" s="192"/>
      <c r="N57" s="13"/>
      <c r="O57" s="13"/>
      <c r="P57" s="13"/>
      <c r="Q57" s="13"/>
      <c r="R57" s="13"/>
      <c r="S57" s="61"/>
      <c r="T57" s="1"/>
      <c r="U57" s="1"/>
      <c r="V57" s="1"/>
    </row>
    <row r="58" spans="1:22" ht="13.5" customHeight="1">
      <c r="A58" s="2"/>
      <c r="B58" s="13"/>
      <c r="C58" s="13"/>
      <c r="D58" s="13" t="s">
        <v>897</v>
      </c>
      <c r="E58" s="13"/>
      <c r="F58" s="13"/>
      <c r="G58" s="399"/>
      <c r="H58" s="129" t="s">
        <v>706</v>
      </c>
      <c r="I58" s="402">
        <v>620</v>
      </c>
      <c r="J58" s="13" t="s">
        <v>618</v>
      </c>
      <c r="K58" s="13" t="s">
        <v>587</v>
      </c>
      <c r="L58" s="312">
        <f>G58*I58</f>
        <v>0</v>
      </c>
      <c r="M58" s="183"/>
      <c r="N58" s="13"/>
      <c r="O58" s="13"/>
      <c r="P58" s="13"/>
      <c r="Q58" s="13"/>
      <c r="R58" s="13"/>
      <c r="S58" s="61"/>
      <c r="T58" s="1"/>
      <c r="U58" s="1"/>
      <c r="V58" s="1"/>
    </row>
    <row r="59" spans="1:22" ht="10.5" customHeight="1">
      <c r="A59" s="2"/>
      <c r="B59" s="13"/>
      <c r="C59" s="179"/>
      <c r="D59" s="13" t="s">
        <v>266</v>
      </c>
      <c r="E59" s="13"/>
      <c r="F59" s="13"/>
      <c r="G59" s="191"/>
      <c r="H59" s="13"/>
      <c r="I59" s="129"/>
      <c r="J59" s="13"/>
      <c r="K59" s="13"/>
      <c r="L59" s="535" t="s">
        <v>360</v>
      </c>
      <c r="M59" s="192"/>
      <c r="N59" s="13"/>
      <c r="O59" s="13"/>
      <c r="P59" s="13"/>
      <c r="Q59" s="13"/>
      <c r="R59" s="13"/>
      <c r="S59" s="61"/>
      <c r="T59" s="1"/>
      <c r="U59" s="1"/>
      <c r="V59" s="1"/>
    </row>
    <row r="60" spans="1:22" ht="16.5" customHeight="1">
      <c r="A60" s="2"/>
      <c r="B60" s="13"/>
      <c r="C60" s="179"/>
      <c r="D60" s="13" t="s">
        <v>356</v>
      </c>
      <c r="E60" s="13"/>
      <c r="F60" s="13"/>
      <c r="G60" s="191"/>
      <c r="H60" s="13"/>
      <c r="I60" s="13"/>
      <c r="J60" s="13"/>
      <c r="K60" s="13"/>
      <c r="L60" s="13"/>
      <c r="M60" s="192"/>
      <c r="N60" s="13"/>
      <c r="O60" s="13"/>
      <c r="P60" s="13"/>
      <c r="Q60" s="40" t="s">
        <v>587</v>
      </c>
      <c r="R60" s="312">
        <f>SUM(L56:L59)</f>
        <v>0</v>
      </c>
      <c r="S60" s="61"/>
      <c r="T60" s="1"/>
      <c r="U60" s="1"/>
      <c r="V60" s="1"/>
    </row>
    <row r="61" spans="1:22" ht="18.75" customHeight="1">
      <c r="A61" s="2"/>
      <c r="B61" s="39" t="s">
        <v>288</v>
      </c>
      <c r="C61" s="502" t="s">
        <v>315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0"/>
      <c r="O61" s="153"/>
      <c r="P61" s="153"/>
      <c r="Q61" s="13"/>
      <c r="R61" s="176" t="s">
        <v>361</v>
      </c>
      <c r="S61" s="61"/>
      <c r="T61" s="1"/>
      <c r="U61" s="1"/>
      <c r="V61" s="1"/>
    </row>
    <row r="62" spans="1:22" ht="12" customHeight="1">
      <c r="A62" s="2"/>
      <c r="B62" s="13"/>
      <c r="C62" s="179"/>
      <c r="D62" s="13" t="s">
        <v>901</v>
      </c>
      <c r="E62" s="13"/>
      <c r="F62" s="13"/>
      <c r="G62" s="13"/>
      <c r="H62" s="13"/>
      <c r="I62" s="13"/>
      <c r="J62" s="13"/>
      <c r="K62" s="13"/>
      <c r="L62" s="13"/>
      <c r="M62" s="13"/>
      <c r="N62" s="40"/>
      <c r="O62" s="153"/>
      <c r="P62" s="153"/>
      <c r="Q62" s="153"/>
      <c r="R62" s="13"/>
      <c r="S62" s="61"/>
      <c r="T62" s="1"/>
      <c r="U62" s="1"/>
      <c r="V62" s="1"/>
    </row>
    <row r="63" spans="1:22" ht="13.5" customHeight="1">
      <c r="A63" s="2"/>
      <c r="B63" s="13"/>
      <c r="C63" s="219"/>
      <c r="D63" s="13" t="s">
        <v>705</v>
      </c>
      <c r="E63" s="13"/>
      <c r="F63" s="13"/>
      <c r="G63" s="398"/>
      <c r="H63" s="129" t="s">
        <v>706</v>
      </c>
      <c r="I63" s="402">
        <v>470</v>
      </c>
      <c r="J63" s="13" t="s">
        <v>618</v>
      </c>
      <c r="K63" s="13" t="s">
        <v>587</v>
      </c>
      <c r="L63" s="312">
        <f>G63*I63</f>
        <v>0</v>
      </c>
      <c r="M63" s="192"/>
      <c r="N63" s="13"/>
      <c r="O63" s="13"/>
      <c r="P63" s="13"/>
      <c r="Q63" s="13"/>
      <c r="R63" s="13"/>
      <c r="S63" s="61"/>
      <c r="T63" s="1"/>
      <c r="U63" s="1"/>
      <c r="V63" s="1"/>
    </row>
    <row r="64" spans="1:22" ht="9" customHeight="1">
      <c r="A64" s="2"/>
      <c r="B64" s="13"/>
      <c r="C64" s="219"/>
      <c r="D64" s="13"/>
      <c r="E64" s="13"/>
      <c r="F64" s="13"/>
      <c r="G64" s="191"/>
      <c r="H64" s="129"/>
      <c r="I64" s="402"/>
      <c r="J64" s="13"/>
      <c r="K64" s="13"/>
      <c r="L64" s="535" t="s">
        <v>362</v>
      </c>
      <c r="M64" s="192"/>
      <c r="N64" s="13"/>
      <c r="O64" s="13"/>
      <c r="P64" s="13"/>
      <c r="Q64" s="13"/>
      <c r="R64" s="13"/>
      <c r="S64" s="61"/>
      <c r="T64" s="1"/>
      <c r="U64" s="1"/>
      <c r="V64" s="1"/>
    </row>
    <row r="65" spans="1:22" ht="13.5" customHeight="1">
      <c r="A65" s="2"/>
      <c r="B65" s="13"/>
      <c r="C65" s="13"/>
      <c r="D65" s="13" t="s">
        <v>897</v>
      </c>
      <c r="E65" s="13"/>
      <c r="F65" s="13"/>
      <c r="G65" s="399"/>
      <c r="H65" s="129" t="s">
        <v>706</v>
      </c>
      <c r="I65" s="402">
        <v>620</v>
      </c>
      <c r="J65" s="13" t="s">
        <v>618</v>
      </c>
      <c r="K65" s="13" t="s">
        <v>587</v>
      </c>
      <c r="L65" s="312">
        <f>G65*I65</f>
        <v>0</v>
      </c>
      <c r="M65" s="183"/>
      <c r="N65" s="13"/>
      <c r="O65" s="13"/>
      <c r="P65" s="536"/>
      <c r="Q65" s="13"/>
      <c r="R65" s="13"/>
      <c r="S65" s="61"/>
      <c r="T65" s="1"/>
      <c r="U65" s="1"/>
      <c r="V65" s="1"/>
    </row>
    <row r="66" spans="1:22" ht="10.5" customHeight="1">
      <c r="A66" s="2"/>
      <c r="B66" s="13"/>
      <c r="C66" s="179"/>
      <c r="D66" s="13" t="s">
        <v>266</v>
      </c>
      <c r="E66" s="13"/>
      <c r="F66" s="13"/>
      <c r="G66" s="191"/>
      <c r="H66" s="13"/>
      <c r="I66" s="129"/>
      <c r="J66" s="13"/>
      <c r="K66" s="13"/>
      <c r="L66" s="535" t="s">
        <v>363</v>
      </c>
      <c r="M66" s="192"/>
      <c r="N66" s="13"/>
      <c r="O66" s="13"/>
      <c r="P66" s="537"/>
      <c r="Q66" s="13"/>
      <c r="R66" s="13"/>
      <c r="S66" s="61"/>
      <c r="T66" s="1"/>
      <c r="U66" s="1"/>
      <c r="V66" s="1"/>
    </row>
    <row r="67" spans="1:22" ht="16.5" customHeight="1">
      <c r="A67" s="2"/>
      <c r="B67" s="13"/>
      <c r="C67" s="179"/>
      <c r="D67" s="13" t="s">
        <v>314</v>
      </c>
      <c r="E67" s="13"/>
      <c r="F67" s="13"/>
      <c r="G67" s="191"/>
      <c r="H67" s="13"/>
      <c r="I67" s="13"/>
      <c r="J67" s="13"/>
      <c r="K67" s="13" t="s">
        <v>587</v>
      </c>
      <c r="L67" s="312">
        <f>SUM(L63:L66)</f>
        <v>0</v>
      </c>
      <c r="M67" s="153" t="s">
        <v>316</v>
      </c>
      <c r="N67" s="24"/>
      <c r="O67" s="13" t="s">
        <v>587</v>
      </c>
      <c r="P67" s="312">
        <f>R50</f>
        <v>0</v>
      </c>
      <c r="Q67" s="12" t="s">
        <v>317</v>
      </c>
      <c r="R67" s="312">
        <f>MAX(L67-P67,0)</f>
        <v>0</v>
      </c>
      <c r="S67" s="61"/>
      <c r="T67" s="1"/>
      <c r="U67" s="1"/>
      <c r="V67" s="1"/>
    </row>
    <row r="68" spans="1:22" ht="8.25" customHeight="1">
      <c r="A68" s="2"/>
      <c r="B68" s="13"/>
      <c r="C68" s="219"/>
      <c r="D68" s="13"/>
      <c r="E68" s="13"/>
      <c r="F68" s="13"/>
      <c r="G68" s="191"/>
      <c r="H68" s="129"/>
      <c r="I68" s="402"/>
      <c r="J68" s="13"/>
      <c r="K68" s="13"/>
      <c r="L68" s="176" t="s">
        <v>905</v>
      </c>
      <c r="M68" s="192"/>
      <c r="N68" s="13"/>
      <c r="O68" s="13"/>
      <c r="P68" s="34" t="s">
        <v>285</v>
      </c>
      <c r="Q68" s="13"/>
      <c r="R68" s="176" t="s">
        <v>903</v>
      </c>
      <c r="S68" s="61"/>
      <c r="T68" s="1"/>
      <c r="U68" s="1"/>
      <c r="V68" s="1"/>
    </row>
    <row r="69" spans="1:22" ht="12.75" customHeight="1">
      <c r="A69" s="2"/>
      <c r="B69" s="39"/>
      <c r="C69" s="13"/>
      <c r="D69" s="13"/>
      <c r="E69" s="13"/>
      <c r="F69" s="13"/>
      <c r="G69" s="13"/>
      <c r="H69" s="13"/>
      <c r="I69" s="13"/>
      <c r="J69" s="13"/>
      <c r="K69" s="13"/>
      <c r="L69" s="534" t="s">
        <v>906</v>
      </c>
      <c r="M69" s="13"/>
      <c r="N69" s="13"/>
      <c r="O69" s="13"/>
      <c r="P69" s="176"/>
      <c r="Q69" s="1"/>
      <c r="R69" s="534" t="s">
        <v>904</v>
      </c>
      <c r="S69" s="61"/>
      <c r="T69" s="1"/>
      <c r="U69" s="1"/>
      <c r="V69" s="1"/>
    </row>
    <row r="70" spans="1:22" ht="12.75" customHeight="1">
      <c r="A70" s="2"/>
      <c r="B70" s="39" t="s">
        <v>289</v>
      </c>
      <c r="C70" s="13" t="s">
        <v>514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76"/>
      <c r="Q70" s="1"/>
      <c r="R70" s="176" t="s">
        <v>320</v>
      </c>
      <c r="S70" s="61"/>
      <c r="T70" s="1"/>
      <c r="U70" s="1"/>
      <c r="V70" s="1"/>
    </row>
    <row r="71" spans="1:22" ht="12.75" customHeight="1">
      <c r="A71" s="2"/>
      <c r="B71" s="39"/>
      <c r="C71" s="13" t="s">
        <v>183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76"/>
      <c r="Q71" s="1"/>
      <c r="R71" s="176"/>
      <c r="S71" s="61"/>
      <c r="T71" s="1"/>
      <c r="U71" s="1"/>
      <c r="V71" s="1"/>
    </row>
    <row r="72" spans="1:22" ht="12" customHeight="1">
      <c r="A72" s="2"/>
      <c r="B72" s="13"/>
      <c r="C72" s="179"/>
      <c r="D72" s="13" t="s">
        <v>901</v>
      </c>
      <c r="E72" s="13"/>
      <c r="F72" s="13"/>
      <c r="G72" s="13"/>
      <c r="H72" s="13"/>
      <c r="I72" s="13"/>
      <c r="J72" s="13"/>
      <c r="K72" s="13"/>
      <c r="L72" s="13"/>
      <c r="M72" s="13"/>
      <c r="N72" s="40"/>
      <c r="O72" s="153"/>
      <c r="P72" s="153"/>
      <c r="Q72" s="153"/>
      <c r="R72" s="13"/>
      <c r="S72" s="61"/>
      <c r="T72" s="1"/>
      <c r="U72" s="1"/>
      <c r="V72" s="1"/>
    </row>
    <row r="73" spans="1:22" ht="13.5" customHeight="1">
      <c r="A73" s="2"/>
      <c r="B73" s="13"/>
      <c r="C73" s="219"/>
      <c r="D73" s="13" t="s">
        <v>705</v>
      </c>
      <c r="E73" s="13"/>
      <c r="F73" s="13"/>
      <c r="G73" s="398"/>
      <c r="H73" s="129" t="s">
        <v>706</v>
      </c>
      <c r="I73" s="594"/>
      <c r="J73" s="1"/>
      <c r="K73" s="129" t="s">
        <v>706</v>
      </c>
      <c r="L73" s="402">
        <v>470</v>
      </c>
      <c r="M73" s="13" t="s">
        <v>618</v>
      </c>
      <c r="N73" s="1"/>
      <c r="O73" s="13" t="s">
        <v>587</v>
      </c>
      <c r="P73" s="312">
        <f>ROUND(G73*I73*L73,0)</f>
        <v>0</v>
      </c>
      <c r="Q73" s="13"/>
      <c r="R73" s="13"/>
      <c r="S73" s="61"/>
      <c r="T73" s="1"/>
      <c r="U73" s="1"/>
      <c r="V73" s="1"/>
    </row>
    <row r="74" spans="1:22" ht="10.5" customHeight="1">
      <c r="A74" s="2"/>
      <c r="B74" s="13"/>
      <c r="C74" s="219"/>
      <c r="D74" s="13"/>
      <c r="E74" s="13"/>
      <c r="F74" s="13"/>
      <c r="G74" s="191"/>
      <c r="H74" s="595" t="s">
        <v>909</v>
      </c>
      <c r="I74" s="1"/>
      <c r="J74" s="1"/>
      <c r="K74" s="129"/>
      <c r="L74" s="402"/>
      <c r="M74" s="1"/>
      <c r="N74" s="13"/>
      <c r="O74" s="13"/>
      <c r="P74" s="535" t="s">
        <v>364</v>
      </c>
      <c r="Q74" s="13"/>
      <c r="R74" s="13"/>
      <c r="S74" s="61"/>
      <c r="T74" s="1"/>
      <c r="U74" s="1"/>
      <c r="V74" s="1"/>
    </row>
    <row r="75" spans="1:22" ht="9" customHeight="1">
      <c r="A75" s="2"/>
      <c r="B75" s="13"/>
      <c r="C75" s="219"/>
      <c r="D75" s="13"/>
      <c r="E75" s="13"/>
      <c r="F75" s="13"/>
      <c r="G75" s="191"/>
      <c r="H75" s="1"/>
      <c r="I75" s="176" t="s">
        <v>908</v>
      </c>
      <c r="J75" s="1"/>
      <c r="K75" s="129"/>
      <c r="L75" s="402"/>
      <c r="M75" s="1"/>
      <c r="N75" s="13"/>
      <c r="O75" s="13"/>
      <c r="P75" s="535"/>
      <c r="Q75" s="13"/>
      <c r="R75" s="13"/>
      <c r="S75" s="61"/>
      <c r="T75" s="1"/>
      <c r="U75" s="1"/>
      <c r="V75" s="1"/>
    </row>
    <row r="76" spans="1:22" ht="9" customHeight="1">
      <c r="A76" s="2"/>
      <c r="B76" s="13"/>
      <c r="C76" s="219"/>
      <c r="D76" s="13"/>
      <c r="E76" s="13"/>
      <c r="F76" s="13"/>
      <c r="G76" s="191"/>
      <c r="H76" s="1"/>
      <c r="I76" s="176" t="s">
        <v>907</v>
      </c>
      <c r="J76" s="1"/>
      <c r="K76" s="129"/>
      <c r="L76" s="402"/>
      <c r="M76" s="1"/>
      <c r="N76" s="13"/>
      <c r="O76" s="13"/>
      <c r="P76" s="535"/>
      <c r="Q76" s="13"/>
      <c r="R76" s="13"/>
      <c r="S76" s="61"/>
      <c r="T76" s="1"/>
      <c r="U76" s="1"/>
      <c r="V76" s="1"/>
    </row>
    <row r="77" spans="1:22" ht="13.5" customHeight="1">
      <c r="A77" s="2"/>
      <c r="B77" s="13"/>
      <c r="C77" s="13"/>
      <c r="D77" s="13" t="s">
        <v>897</v>
      </c>
      <c r="E77" s="13"/>
      <c r="F77" s="13"/>
      <c r="G77" s="399"/>
      <c r="H77" s="129" t="s">
        <v>706</v>
      </c>
      <c r="I77" s="594"/>
      <c r="J77" s="1"/>
      <c r="K77" s="129" t="s">
        <v>706</v>
      </c>
      <c r="L77" s="402">
        <v>620</v>
      </c>
      <c r="M77" s="13" t="s">
        <v>618</v>
      </c>
      <c r="N77" s="1"/>
      <c r="O77" s="13" t="s">
        <v>587</v>
      </c>
      <c r="P77" s="312">
        <f>ROUND(G77*I77*L77,0)</f>
        <v>0</v>
      </c>
      <c r="Q77" s="13"/>
      <c r="R77" s="13"/>
      <c r="S77" s="61"/>
      <c r="T77" s="1"/>
      <c r="U77" s="1"/>
      <c r="V77" s="1"/>
    </row>
    <row r="78" spans="1:22" ht="10.5" customHeight="1">
      <c r="A78" s="2"/>
      <c r="B78" s="13"/>
      <c r="C78" s="179"/>
      <c r="D78" s="13" t="s">
        <v>266</v>
      </c>
      <c r="E78" s="13"/>
      <c r="F78" s="13"/>
      <c r="G78" s="191"/>
      <c r="H78" s="595" t="s">
        <v>909</v>
      </c>
      <c r="I78" s="1"/>
      <c r="J78" s="1"/>
      <c r="K78" s="1"/>
      <c r="L78" s="13"/>
      <c r="M78" s="129"/>
      <c r="N78" s="13"/>
      <c r="O78" s="13"/>
      <c r="P78" s="535" t="s">
        <v>369</v>
      </c>
      <c r="Q78" s="13"/>
      <c r="R78" s="13"/>
      <c r="S78" s="61"/>
      <c r="T78" s="1"/>
      <c r="U78" s="1"/>
      <c r="V78" s="1"/>
    </row>
    <row r="79" spans="1:22" ht="9.75" customHeight="1">
      <c r="A79" s="2"/>
      <c r="B79" s="13"/>
      <c r="C79" s="179"/>
      <c r="D79" s="13"/>
      <c r="E79" s="13"/>
      <c r="F79" s="13"/>
      <c r="G79" s="191"/>
      <c r="H79" s="1"/>
      <c r="I79" s="176" t="s">
        <v>908</v>
      </c>
      <c r="J79" s="1"/>
      <c r="K79" s="1"/>
      <c r="L79" s="13"/>
      <c r="M79" s="129"/>
      <c r="N79" s="13"/>
      <c r="O79" s="13"/>
      <c r="P79" s="535"/>
      <c r="Q79" s="13"/>
      <c r="R79" s="13"/>
      <c r="S79" s="61"/>
      <c r="T79" s="1"/>
      <c r="U79" s="1"/>
      <c r="V79" s="1"/>
    </row>
    <row r="80" spans="1:22" ht="9.75" customHeight="1">
      <c r="A80" s="2"/>
      <c r="B80" s="13"/>
      <c r="C80" s="179"/>
      <c r="D80" s="13"/>
      <c r="E80" s="13"/>
      <c r="F80" s="13"/>
      <c r="G80" s="191"/>
      <c r="H80" s="1"/>
      <c r="I80" s="176" t="s">
        <v>907</v>
      </c>
      <c r="J80" s="1"/>
      <c r="K80" s="1"/>
      <c r="L80" s="13"/>
      <c r="M80" s="129"/>
      <c r="N80" s="13"/>
      <c r="O80" s="13"/>
      <c r="P80" s="535"/>
      <c r="Q80" s="13"/>
      <c r="R80" s="13"/>
      <c r="S80" s="61"/>
      <c r="T80" s="1"/>
      <c r="U80" s="1"/>
      <c r="V80" s="1"/>
    </row>
    <row r="81" spans="1:22" ht="13.5" customHeight="1">
      <c r="A81" s="2"/>
      <c r="B81" s="13"/>
      <c r="C81" s="179"/>
      <c r="D81" s="13" t="s">
        <v>66</v>
      </c>
      <c r="E81" s="13"/>
      <c r="F81" s="13"/>
      <c r="G81" s="191"/>
      <c r="H81" s="13"/>
      <c r="I81" s="13"/>
      <c r="J81" s="13"/>
      <c r="K81" s="13"/>
      <c r="L81" s="13"/>
      <c r="M81" s="192"/>
      <c r="N81" s="13"/>
      <c r="O81" s="13"/>
      <c r="P81" s="13"/>
      <c r="Q81" s="40" t="s">
        <v>587</v>
      </c>
      <c r="R81" s="312">
        <f>SUM(P73:P78)</f>
        <v>0</v>
      </c>
      <c r="S81" s="61"/>
      <c r="T81" s="1"/>
      <c r="U81" s="1"/>
      <c r="V81" s="1"/>
    </row>
    <row r="82" spans="1:22" ht="9" customHeight="1">
      <c r="A82" s="2"/>
      <c r="B82" s="13"/>
      <c r="C82" s="219"/>
      <c r="D82" s="13"/>
      <c r="E82" s="13"/>
      <c r="F82" s="13"/>
      <c r="G82" s="191"/>
      <c r="H82" s="129"/>
      <c r="I82" s="402"/>
      <c r="J82" s="13"/>
      <c r="K82" s="13"/>
      <c r="L82" s="141"/>
      <c r="M82" s="192"/>
      <c r="N82" s="13"/>
      <c r="O82" s="13"/>
      <c r="P82" s="13"/>
      <c r="Q82" s="13"/>
      <c r="R82" s="176" t="s">
        <v>370</v>
      </c>
      <c r="S82" s="61"/>
      <c r="T82" s="1"/>
      <c r="U82" s="1"/>
      <c r="V82" s="1"/>
    </row>
    <row r="83" spans="1:22" ht="13.5" customHeight="1">
      <c r="A83" s="2"/>
      <c r="B83" s="39" t="s">
        <v>290</v>
      </c>
      <c r="C83" s="13" t="s">
        <v>291</v>
      </c>
      <c r="D83" s="13"/>
      <c r="E83" s="13"/>
      <c r="F83" s="13"/>
      <c r="G83" s="191"/>
      <c r="H83" s="13"/>
      <c r="I83" s="13"/>
      <c r="J83" s="13"/>
      <c r="K83" s="13"/>
      <c r="L83" s="13"/>
      <c r="M83" s="192"/>
      <c r="N83" s="13"/>
      <c r="O83" s="13"/>
      <c r="P83" s="13"/>
      <c r="Q83" s="40" t="s">
        <v>587</v>
      </c>
      <c r="R83" s="312">
        <f>R60+R67+R81</f>
        <v>0</v>
      </c>
      <c r="S83" s="61"/>
      <c r="T83" s="1"/>
      <c r="U83" s="1"/>
      <c r="V83" s="1"/>
    </row>
    <row r="84" spans="1:22" ht="6" customHeight="1">
      <c r="A84" s="5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68"/>
      <c r="T84" s="1"/>
      <c r="U84" s="1"/>
      <c r="V84" s="1"/>
    </row>
    <row r="85" spans="1:22" ht="15.75" customHeight="1">
      <c r="A85" s="13" t="str">
        <f>Rev_Date</f>
        <v>REVISED JULY 1, 2010</v>
      </c>
      <c r="B85" s="13"/>
      <c r="C85" s="13"/>
      <c r="D85" s="13"/>
      <c r="E85" s="1"/>
      <c r="F85" s="1"/>
      <c r="G85" s="1"/>
      <c r="H85" s="1"/>
      <c r="I85" s="15" t="str">
        <f>Exp_Date</f>
        <v>FORM EXPIRES 6-30-12</v>
      </c>
      <c r="J85" s="15"/>
      <c r="K85" s="15"/>
      <c r="L85" s="15"/>
      <c r="M85" s="15"/>
      <c r="N85" s="15"/>
      <c r="O85" s="15"/>
      <c r="P85" s="1"/>
      <c r="Q85" s="1"/>
      <c r="R85" s="1"/>
      <c r="S85" s="39" t="s">
        <v>732</v>
      </c>
      <c r="T85" s="1"/>
      <c r="U85" s="1"/>
      <c r="V85" s="1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SchoolFacilities_PlanCon_PartD_Forms_2010-2012</dc:title>
  <dc:subject/>
  <dc:creator>School Facilities</dc:creator>
  <cp:keywords/>
  <dc:description/>
  <cp:lastModifiedBy>P Dengel</cp:lastModifiedBy>
  <cp:lastPrinted>2010-11-03T14:15:12Z</cp:lastPrinted>
  <dcterms:created xsi:type="dcterms:W3CDTF">2010-10-22T13:48:26Z</dcterms:created>
  <dcterms:modified xsi:type="dcterms:W3CDTF">2010-11-16T14:50:35Z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477900.000000000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Catego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