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48EE45AD-59D9-4E4D-B8CC-7AEAEA40907D}" xr6:coauthVersionLast="47" xr6:coauthVersionMax="47" xr10:uidLastSave="{00000000-0000-0000-0000-000000000000}"/>
  <bookViews>
    <workbookView xWindow="4680" yWindow="2790" windowWidth="21600" windowHeight="11385" firstSheet="10" activeTab="16" xr2:uid="{00000000-000D-0000-FFFF-FFFF00000000}"/>
  </bookViews>
  <sheets>
    <sheet name="Travel - FY17" sheetId="14" state="hidden" r:id="rId1"/>
    <sheet name="Travel - FY22" sheetId="63" r:id="rId2"/>
    <sheet name="Travel - FY18" sheetId="24" state="hidden" r:id="rId3"/>
    <sheet name="COMP SUMMARY - FY17" sheetId="2" state="hidden" r:id="rId4"/>
    <sheet name="COMP Summary - FY22" sheetId="64" r:id="rId5"/>
    <sheet name="COMP SUMMARY - FY18" sheetId="25" state="hidden" r:id="rId6"/>
    <sheet name="Comp Sum Exp - FY17" sheetId="3" state="hidden" r:id="rId7"/>
    <sheet name="Comp Sum Exp - FY22" sheetId="66" r:id="rId8"/>
    <sheet name="Comp Sum Exp - FY18" sheetId="26" state="hidden" r:id="rId9"/>
    <sheet name="Comp Sum Aux - FY17" sheetId="4" state="hidden" r:id="rId10"/>
    <sheet name="Comp Sum Aux - FY22" sheetId="67" r:id="rId11"/>
    <sheet name="Comp Sum Aux - FY18" sheetId="27" state="hidden" r:id="rId12"/>
    <sheet name="Benefits - FY17" sheetId="10" state="hidden" r:id="rId13"/>
    <sheet name="Benefits - FY22" sheetId="65" r:id="rId14"/>
    <sheet name="Benefits - FY18" sheetId="28" state="hidden" r:id="rId15"/>
    <sheet name="Fac Sal - FY17" sheetId="18" state="hidden" r:id="rId16"/>
    <sheet name="Fac Sal - FY22" sheetId="68" r:id="rId17"/>
    <sheet name="Fac Sal - FY18" sheetId="29" state="hidden" r:id="rId18"/>
    <sheet name="Staff Sal - FY17" sheetId="17" state="hidden" r:id="rId19"/>
    <sheet name="Staff Sal - FY22" sheetId="69" r:id="rId20"/>
    <sheet name="Staff Sal - FY18" sheetId="30" state="hidden" r:id="rId21"/>
    <sheet name="Goods - FY17" sheetId="20" state="hidden" r:id="rId22"/>
    <sheet name="Goods - FY22" sheetId="70" r:id="rId23"/>
    <sheet name="Goods - FY18" sheetId="31" state="hidden" r:id="rId24"/>
    <sheet name="Services - FY17" sheetId="21" state="hidden" r:id="rId25"/>
    <sheet name="Services - FY22" sheetId="71" r:id="rId26"/>
    <sheet name="AP Details FY19" sheetId="42" state="hidden" r:id="rId27"/>
    <sheet name="Services - FY18" sheetId="32" state="hidden" r:id="rId28"/>
    <sheet name="ESRI_MAPINFO_SHEET" sheetId="22" state="veryHidden" r:id="rId29"/>
    <sheet name="AP Details FY17 (hide)" sheetId="23" state="hidden" r:id="rId30"/>
    <sheet name="AP Details FY18" sheetId="34" state="hidden" r:id="rId31"/>
  </sheets>
  <definedNames>
    <definedName name="_xlnm._FilterDatabase" localSheetId="26" hidden="1">'AP Details FY19'!$A$1:$M$253</definedName>
    <definedName name="_xlnm._FilterDatabase" localSheetId="21" hidden="1">'Goods - FY17'!$A$1:$K$1</definedName>
    <definedName name="_xlnm._FilterDatabase" localSheetId="23" hidden="1">'Goods - FY18'!$A$1:$K$1</definedName>
    <definedName name="_xlnm._FilterDatabase" localSheetId="24" hidden="1">'Services - FY17'!$A$1:$K$291</definedName>
    <definedName name="_xlnm._FilterDatabase" localSheetId="27" hidden="1">'Services - FY18'!$A$1:$K$219</definedName>
    <definedName name="_xlnm.Print_Area" localSheetId="12">'Benefits - FY17'!$A$2:$H$17</definedName>
    <definedName name="_xlnm.Print_Area" localSheetId="14">'Benefits - FY18'!$A$2:$H$17</definedName>
    <definedName name="_xlnm.Print_Area" localSheetId="6">'Comp Sum Exp - FY17'!$B$1:$J$32</definedName>
    <definedName name="_xlnm.Print_Area" localSheetId="8">'Comp Sum Exp - FY18'!$B$1:$J$32</definedName>
    <definedName name="_xlnm.Print_Area" localSheetId="3">'COMP SUMMARY - FY17'!$B$1:$K$31</definedName>
    <definedName name="_xlnm.Print_Area" localSheetId="5">'COMP SUMMARY - FY18'!$B$1:$K$31</definedName>
    <definedName name="_xlnm.Print_Area" localSheetId="15">'Fac Sal - FY17'!$A$1:$W$11</definedName>
    <definedName name="_xlnm.Print_Area" localSheetId="17">'Fac Sal - FY18'!$A$1:$W$11</definedName>
    <definedName name="_xlnm.Print_Area" localSheetId="21">'Goods - FY17'!$A$1:$K$138</definedName>
    <definedName name="_xlnm.Print_Area" localSheetId="23">'Goods - FY18'!$A$1:$K$111</definedName>
    <definedName name="_xlnm.Print_Area" localSheetId="22">'Goods - FY22'!#REF!</definedName>
    <definedName name="_xlnm.Print_Area" localSheetId="24">'Services - FY17'!$A$1:$K$294</definedName>
    <definedName name="_xlnm.Print_Area" localSheetId="27">'Services - FY18'!$A$1:$K$222</definedName>
    <definedName name="_xlnm.Print_Area" localSheetId="25">'Services - FY22'!#REF!</definedName>
    <definedName name="_xlnm.Print_Area" localSheetId="0">'Travel - FY17'!$B$1:$G$59</definedName>
    <definedName name="_xlnm.Print_Area" localSheetId="2">'Travel - FY18'!$A$1:$E$59</definedName>
    <definedName name="_xlnm.Print_Titles" localSheetId="21">'Goods - FY17'!$1:$1</definedName>
    <definedName name="_xlnm.Print_Titles" localSheetId="23">'Goods - FY18'!$1:$1</definedName>
    <definedName name="_xlnm.Print_Titles" localSheetId="22">'Goods - FY22'!#REF!</definedName>
    <definedName name="_xlnm.Print_Titles" localSheetId="24">'Services - FY17'!$1:$1</definedName>
    <definedName name="_xlnm.Print_Titles" localSheetId="27">'Services - FY18'!$1:$1</definedName>
    <definedName name="_xlnm.Print_Titles" localSheetId="25">'Services - FY22'!#REF!</definedName>
    <definedName name="_xlnm.Print_Titles" localSheetId="0">'Travel - FY17'!$1:$1</definedName>
    <definedName name="_xlnm.Print_Titles" localSheetId="2">'Travel - FY18'!$1:$1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3" i="70" l="1"/>
  <c r="B67" i="70"/>
  <c r="B57" i="70"/>
  <c r="B43" i="70"/>
  <c r="B84" i="70" s="1"/>
  <c r="B83" i="71"/>
  <c r="B84" i="71" s="1"/>
  <c r="B72" i="71"/>
  <c r="B45" i="71"/>
  <c r="B6" i="71"/>
  <c r="T12" i="69" l="1"/>
  <c r="W11" i="68"/>
  <c r="F10" i="67" l="1"/>
  <c r="F8" i="67"/>
  <c r="C10" i="67"/>
  <c r="C8" i="67"/>
  <c r="C26" i="66"/>
  <c r="I10" i="67" l="1"/>
  <c r="J10" i="67" s="1"/>
  <c r="I8" i="67"/>
  <c r="J8" i="67" s="1"/>
  <c r="D32" i="66"/>
  <c r="C32" i="66"/>
  <c r="D31" i="66"/>
  <c r="C31" i="66"/>
  <c r="D30" i="66"/>
  <c r="D29" i="66"/>
  <c r="C29" i="66"/>
  <c r="D28" i="66"/>
  <c r="C28" i="66"/>
  <c r="D27" i="66"/>
  <c r="C27" i="66"/>
  <c r="D26" i="66"/>
  <c r="F16" i="66"/>
  <c r="G11" i="66" s="1"/>
  <c r="C16" i="66"/>
  <c r="D11" i="66" s="1"/>
  <c r="I13" i="66"/>
  <c r="J13" i="66" s="1"/>
  <c r="I12" i="66"/>
  <c r="J12" i="66" s="1"/>
  <c r="I11" i="66"/>
  <c r="J11" i="66" s="1"/>
  <c r="I10" i="66"/>
  <c r="J10" i="66" s="1"/>
  <c r="I9" i="66"/>
  <c r="J9" i="66" s="1"/>
  <c r="I8" i="66"/>
  <c r="J8" i="66" s="1"/>
  <c r="I7" i="66"/>
  <c r="I16" i="66" l="1"/>
  <c r="J16" i="66" s="1"/>
  <c r="G10" i="66"/>
  <c r="F20" i="66"/>
  <c r="G12" i="66"/>
  <c r="G8" i="66"/>
  <c r="G13" i="66"/>
  <c r="J7" i="66"/>
  <c r="D13" i="66"/>
  <c r="D8" i="66"/>
  <c r="D10" i="66"/>
  <c r="D12" i="66"/>
  <c r="C20" i="66"/>
  <c r="C30" i="66"/>
  <c r="D7" i="66"/>
  <c r="D9" i="66"/>
  <c r="G7" i="66"/>
  <c r="G9" i="66"/>
  <c r="D16" i="66" l="1"/>
  <c r="G16" i="66"/>
  <c r="G25" i="64"/>
  <c r="C3" i="65" l="1"/>
  <c r="E17" i="65"/>
  <c r="B15" i="65"/>
  <c r="E12" i="65"/>
  <c r="H7" i="65" s="1"/>
  <c r="C11" i="65"/>
  <c r="C10" i="65"/>
  <c r="C9" i="65"/>
  <c r="C8" i="65"/>
  <c r="C7" i="65"/>
  <c r="C6" i="65"/>
  <c r="C5" i="65"/>
  <c r="C4" i="65"/>
  <c r="C15" i="65" l="1"/>
  <c r="D8" i="65" s="1"/>
  <c r="H5" i="65"/>
  <c r="H3" i="65"/>
  <c r="H11" i="65"/>
  <c r="H9" i="65"/>
  <c r="H10" i="65"/>
  <c r="H4" i="65"/>
  <c r="H8" i="65"/>
  <c r="H6" i="65"/>
  <c r="D7" i="65" l="1"/>
  <c r="D5" i="65"/>
  <c r="D6" i="65"/>
  <c r="D4" i="65"/>
  <c r="D11" i="65"/>
  <c r="D9" i="65"/>
  <c r="D3" i="65"/>
  <c r="D10" i="65"/>
  <c r="G10" i="64" l="1"/>
  <c r="J29" i="64" l="1"/>
  <c r="K29" i="64" s="1"/>
  <c r="D27" i="64"/>
  <c r="E25" i="64" s="1"/>
  <c r="G27" i="64"/>
  <c r="J24" i="64"/>
  <c r="K24" i="64" s="1"/>
  <c r="J23" i="64"/>
  <c r="K23" i="64" s="1"/>
  <c r="J22" i="64"/>
  <c r="K22" i="64" s="1"/>
  <c r="J14" i="64"/>
  <c r="K14" i="64" s="1"/>
  <c r="G12" i="64"/>
  <c r="H8" i="64" s="1"/>
  <c r="J10" i="64"/>
  <c r="D12" i="64"/>
  <c r="J9" i="64"/>
  <c r="K9" i="64" s="1"/>
  <c r="J8" i="64"/>
  <c r="K8" i="64" s="1"/>
  <c r="G16" i="64" l="1"/>
  <c r="E22" i="64"/>
  <c r="E24" i="64"/>
  <c r="D16" i="64"/>
  <c r="E9" i="64"/>
  <c r="E8" i="64"/>
  <c r="G31" i="64"/>
  <c r="H23" i="64"/>
  <c r="H24" i="64"/>
  <c r="H22" i="64"/>
  <c r="K10" i="64"/>
  <c r="J12" i="64"/>
  <c r="E10" i="64"/>
  <c r="H10" i="64"/>
  <c r="D31" i="64"/>
  <c r="H25" i="64"/>
  <c r="J25" i="64"/>
  <c r="H9" i="64"/>
  <c r="E23" i="64"/>
  <c r="E51" i="63"/>
  <c r="E50" i="63"/>
  <c r="E49" i="63"/>
  <c r="E48" i="63"/>
  <c r="E47" i="63"/>
  <c r="E41" i="63"/>
  <c r="E39" i="63"/>
  <c r="E29" i="63"/>
  <c r="E27" i="63"/>
  <c r="E24" i="63"/>
  <c r="E11" i="63"/>
  <c r="E10" i="63"/>
  <c r="E8" i="63"/>
  <c r="E7" i="63"/>
  <c r="E6" i="63"/>
  <c r="E5" i="63"/>
  <c r="E4" i="63"/>
  <c r="E53" i="63" s="1"/>
  <c r="E3" i="63"/>
  <c r="H12" i="64" l="1"/>
  <c r="G33" i="64"/>
  <c r="H27" i="64"/>
  <c r="E27" i="64"/>
  <c r="K25" i="64"/>
  <c r="J27" i="64"/>
  <c r="E12" i="64"/>
  <c r="J16" i="64"/>
  <c r="K16" i="64" s="1"/>
  <c r="K12" i="64"/>
  <c r="D33" i="64"/>
  <c r="K27" i="64" l="1"/>
  <c r="J31" i="64"/>
  <c r="K31" i="64" s="1"/>
  <c r="B222" i="32" l="1"/>
  <c r="G25" i="25" l="1"/>
  <c r="F13" i="26"/>
  <c r="B111" i="31" l="1"/>
  <c r="T12" i="30"/>
  <c r="W11" i="29" l="1"/>
  <c r="E17" i="28" l="1"/>
  <c r="B15" i="28"/>
  <c r="E12" i="28"/>
  <c r="H4" i="28" s="1"/>
  <c r="C11" i="28"/>
  <c r="C10" i="28"/>
  <c r="C9" i="28"/>
  <c r="C8" i="28"/>
  <c r="C7" i="28"/>
  <c r="C6" i="28"/>
  <c r="C5" i="28"/>
  <c r="C4" i="28"/>
  <c r="C3" i="28"/>
  <c r="F10" i="27"/>
  <c r="F8" i="27"/>
  <c r="C10" i="27"/>
  <c r="C8" i="27"/>
  <c r="D32" i="26"/>
  <c r="D31" i="26"/>
  <c r="D30" i="26"/>
  <c r="D29" i="26"/>
  <c r="D28" i="26"/>
  <c r="D27" i="26"/>
  <c r="D26" i="26"/>
  <c r="F16" i="26"/>
  <c r="G13" i="26" s="1"/>
  <c r="C16" i="26"/>
  <c r="C20" i="26" s="1"/>
  <c r="I13" i="26"/>
  <c r="J13" i="26" s="1"/>
  <c r="I12" i="26"/>
  <c r="J12" i="26" s="1"/>
  <c r="I11" i="26"/>
  <c r="J11" i="26" s="1"/>
  <c r="I10" i="26"/>
  <c r="J10" i="26" s="1"/>
  <c r="I9" i="26"/>
  <c r="J9" i="26" s="1"/>
  <c r="I8" i="26"/>
  <c r="I7" i="26"/>
  <c r="J7" i="26" s="1"/>
  <c r="D10" i="26" l="1"/>
  <c r="D11" i="26"/>
  <c r="D8" i="26"/>
  <c r="D13" i="26"/>
  <c r="H10" i="28"/>
  <c r="H3" i="28"/>
  <c r="H11" i="28"/>
  <c r="H7" i="28"/>
  <c r="H8" i="28"/>
  <c r="C15" i="28"/>
  <c r="D3" i="28" s="1"/>
  <c r="H5" i="28"/>
  <c r="H9" i="28"/>
  <c r="H6" i="28"/>
  <c r="I8" i="27"/>
  <c r="J8" i="27" s="1"/>
  <c r="I10" i="27"/>
  <c r="J10" i="27" s="1"/>
  <c r="G8" i="26"/>
  <c r="G12" i="26"/>
  <c r="G10" i="26"/>
  <c r="I16" i="26"/>
  <c r="J16" i="26" s="1"/>
  <c r="D9" i="26"/>
  <c r="D12" i="26"/>
  <c r="D7" i="26"/>
  <c r="J8" i="26"/>
  <c r="F20" i="26"/>
  <c r="G7" i="26"/>
  <c r="G9" i="26"/>
  <c r="G11" i="26"/>
  <c r="D4" i="28" l="1"/>
  <c r="D9" i="28"/>
  <c r="D16" i="26"/>
  <c r="D5" i="28"/>
  <c r="D10" i="28"/>
  <c r="D7" i="28"/>
  <c r="D6" i="28"/>
  <c r="D11" i="28"/>
  <c r="D8" i="28"/>
  <c r="G16" i="26"/>
  <c r="G10" i="25" l="1"/>
  <c r="J25" i="25" l="1"/>
  <c r="K25" i="25" s="1"/>
  <c r="J24" i="25"/>
  <c r="K24" i="25" s="1"/>
  <c r="J23" i="25"/>
  <c r="K23" i="25" s="1"/>
  <c r="D16" i="25"/>
  <c r="G12" i="25"/>
  <c r="H8" i="25" s="1"/>
  <c r="D12" i="25"/>
  <c r="E10" i="25" s="1"/>
  <c r="J10" i="25"/>
  <c r="J9" i="25"/>
  <c r="K9" i="25" s="1"/>
  <c r="J8" i="25"/>
  <c r="K8" i="25" s="1"/>
  <c r="D14" i="2"/>
  <c r="D22" i="2"/>
  <c r="D25" i="2"/>
  <c r="E56" i="24"/>
  <c r="E9" i="25" l="1"/>
  <c r="E8" i="25"/>
  <c r="J12" i="25"/>
  <c r="K12" i="25" s="1"/>
  <c r="K10" i="25"/>
  <c r="G27" i="25"/>
  <c r="H23" i="25" s="1"/>
  <c r="H9" i="25"/>
  <c r="G16" i="25"/>
  <c r="J22" i="25"/>
  <c r="H10" i="25"/>
  <c r="D27" i="25"/>
  <c r="B294" i="21"/>
  <c r="B138" i="20"/>
  <c r="E12" i="25" l="1"/>
  <c r="G31" i="25"/>
  <c r="G33" i="25" s="1"/>
  <c r="H22" i="25"/>
  <c r="H25" i="25"/>
  <c r="E23" i="25"/>
  <c r="D31" i="25"/>
  <c r="D33" i="25" s="1"/>
  <c r="E24" i="25"/>
  <c r="E25" i="25"/>
  <c r="H24" i="25"/>
  <c r="H12" i="25"/>
  <c r="J27" i="25"/>
  <c r="K27" i="25" s="1"/>
  <c r="K22" i="25"/>
  <c r="E22" i="25"/>
  <c r="D32" i="3"/>
  <c r="D31" i="3"/>
  <c r="D30" i="3"/>
  <c r="D29" i="3"/>
  <c r="D28" i="3"/>
  <c r="D27" i="3"/>
  <c r="D26" i="3"/>
  <c r="C10" i="4"/>
  <c r="F10" i="4"/>
  <c r="G10" i="2"/>
  <c r="E27" i="25" l="1"/>
  <c r="H27" i="25"/>
  <c r="G59" i="14"/>
  <c r="G24" i="2" s="1"/>
  <c r="C8" i="4" l="1"/>
  <c r="W11" i="18" l="1"/>
  <c r="E17" i="10" l="1"/>
  <c r="E12" i="10"/>
  <c r="H11" i="10" s="1"/>
  <c r="H4" i="10" l="1"/>
  <c r="H5" i="10"/>
  <c r="H6" i="10"/>
  <c r="H7" i="10"/>
  <c r="H8" i="10"/>
  <c r="H9" i="10"/>
  <c r="H10" i="10"/>
  <c r="H3" i="10"/>
  <c r="D12" i="2" l="1"/>
  <c r="D27" i="2"/>
  <c r="D16" i="2" l="1"/>
  <c r="E8" i="2"/>
  <c r="E10" i="2"/>
  <c r="E9" i="2"/>
  <c r="D31" i="2"/>
  <c r="E23" i="2"/>
  <c r="E24" i="2"/>
  <c r="E22" i="2"/>
  <c r="E25" i="2"/>
  <c r="E12" i="2" l="1"/>
  <c r="E27" i="2"/>
  <c r="F8" i="4"/>
  <c r="D33" i="2"/>
  <c r="G12" i="2"/>
  <c r="G16" i="2" s="1"/>
  <c r="T12" i="17" l="1"/>
  <c r="C3" i="10" l="1"/>
  <c r="C4" i="10"/>
  <c r="C5" i="10"/>
  <c r="C6" i="10"/>
  <c r="C7" i="10"/>
  <c r="C8" i="10"/>
  <c r="C9" i="10"/>
  <c r="C10" i="10"/>
  <c r="C11" i="10"/>
  <c r="B15" i="10"/>
  <c r="G23" i="2" s="1"/>
  <c r="J23" i="2" s="1"/>
  <c r="K23" i="2" s="1"/>
  <c r="C16" i="3"/>
  <c r="J22" i="2"/>
  <c r="K22" i="2" s="1"/>
  <c r="J24" i="2"/>
  <c r="K24" i="2" s="1"/>
  <c r="J8" i="2"/>
  <c r="K8" i="2" s="1"/>
  <c r="J9" i="2"/>
  <c r="K9" i="2" s="1"/>
  <c r="J10" i="2"/>
  <c r="I10" i="4"/>
  <c r="J10" i="4" s="1"/>
  <c r="I8" i="4"/>
  <c r="J8" i="4" s="1"/>
  <c r="I7" i="3"/>
  <c r="J7" i="3" s="1"/>
  <c r="I8" i="3"/>
  <c r="I9" i="3"/>
  <c r="J9" i="3" s="1"/>
  <c r="I10" i="3"/>
  <c r="J10" i="3" s="1"/>
  <c r="I11" i="3"/>
  <c r="J11" i="3" s="1"/>
  <c r="I12" i="3"/>
  <c r="J12" i="3" s="1"/>
  <c r="I13" i="3"/>
  <c r="J13" i="3" s="1"/>
  <c r="F16" i="3"/>
  <c r="F20" i="3" s="1"/>
  <c r="C20" i="3" l="1"/>
  <c r="D13" i="3"/>
  <c r="D7" i="3"/>
  <c r="D12" i="3"/>
  <c r="D11" i="3"/>
  <c r="D10" i="3"/>
  <c r="D9" i="3"/>
  <c r="D8" i="3"/>
  <c r="G7" i="3"/>
  <c r="K10" i="2"/>
  <c r="J12" i="2"/>
  <c r="H8" i="2"/>
  <c r="H10" i="2"/>
  <c r="H9" i="2"/>
  <c r="G13" i="3"/>
  <c r="G10" i="3"/>
  <c r="G11" i="3"/>
  <c r="G8" i="3"/>
  <c r="G12" i="3"/>
  <c r="G9" i="3"/>
  <c r="I16" i="3"/>
  <c r="J16" i="3" s="1"/>
  <c r="C15" i="10"/>
  <c r="J8" i="3"/>
  <c r="D10" i="10" l="1"/>
  <c r="D8" i="10"/>
  <c r="D6" i="10"/>
  <c r="D4" i="10"/>
  <c r="D11" i="10"/>
  <c r="D9" i="10"/>
  <c r="D7" i="10"/>
  <c r="D5" i="10"/>
  <c r="D3" i="10"/>
  <c r="H12" i="2"/>
  <c r="K12" i="2"/>
  <c r="D16" i="3"/>
  <c r="G16" i="3"/>
  <c r="J25" i="2"/>
  <c r="K25" i="2" s="1"/>
  <c r="G27" i="2"/>
  <c r="H25" i="2" s="1"/>
  <c r="H22" i="2" l="1"/>
  <c r="J27" i="2"/>
  <c r="K27" i="2" s="1"/>
  <c r="G31" i="2"/>
  <c r="H23" i="2"/>
  <c r="H24" i="2"/>
  <c r="G33" i="2" l="1"/>
  <c r="H27" i="2"/>
</calcChain>
</file>

<file path=xl/sharedStrings.xml><?xml version="1.0" encoding="utf-8"?>
<sst xmlns="http://schemas.openxmlformats.org/spreadsheetml/2006/main" count="18104" uniqueCount="2874">
  <si>
    <t>Entertainer</t>
  </si>
  <si>
    <t>CO</t>
  </si>
  <si>
    <t>Kansas City</t>
  </si>
  <si>
    <t>Lincoln University</t>
  </si>
  <si>
    <t>Charlotte</t>
  </si>
  <si>
    <t>PhyPl</t>
  </si>
  <si>
    <t>203 East 10th St</t>
  </si>
  <si>
    <t>Marcus Hook</t>
  </si>
  <si>
    <t>Maintenance Repair</t>
  </si>
  <si>
    <t>Fuel Oil Supplier</t>
  </si>
  <si>
    <t>1309 Sylvania Ave</t>
  </si>
  <si>
    <t>129 Broad St Rd.</t>
  </si>
  <si>
    <t>Manakin Sabot</t>
  </si>
  <si>
    <t>Laundry System</t>
  </si>
  <si>
    <t>Water Supplier</t>
  </si>
  <si>
    <t>Division of Alger Oil</t>
  </si>
  <si>
    <t>304 Baltimore Ave</t>
  </si>
  <si>
    <t>Rochester</t>
  </si>
  <si>
    <t>Security Services</t>
  </si>
  <si>
    <t>Propane Supplier</t>
  </si>
  <si>
    <t>CATV Service</t>
  </si>
  <si>
    <t>KS</t>
  </si>
  <si>
    <t>Telecommunications</t>
  </si>
  <si>
    <t>Business Services</t>
  </si>
  <si>
    <t>121 Pennsylvania Ave</t>
  </si>
  <si>
    <t>Avondale</t>
  </si>
  <si>
    <t>Cleaning Service</t>
  </si>
  <si>
    <t>Natural Gas Supplier</t>
  </si>
  <si>
    <t>315 Market St</t>
  </si>
  <si>
    <t>Ambulance Service</t>
  </si>
  <si>
    <t>PO Box 7247-0244</t>
  </si>
  <si>
    <t>Delivery Service</t>
  </si>
  <si>
    <t>Lehigh Valley</t>
  </si>
  <si>
    <t>PO Box 25505</t>
  </si>
  <si>
    <t>403 Meco Dr</t>
  </si>
  <si>
    <t>Nottingham</t>
  </si>
  <si>
    <t>Septic Services</t>
  </si>
  <si>
    <t>12400 Collections Ctr Dr</t>
  </si>
  <si>
    <t>Prof</t>
  </si>
  <si>
    <t>Employment Agency</t>
  </si>
  <si>
    <t>4031 Executive Park Dr</t>
  </si>
  <si>
    <t>Benefit Provider</t>
  </si>
  <si>
    <t>Washington</t>
  </si>
  <si>
    <t>DC</t>
  </si>
  <si>
    <t>Membership Fee</t>
  </si>
  <si>
    <t>Legal Fees</t>
  </si>
  <si>
    <t>License Fee</t>
  </si>
  <si>
    <t>2400 Reynolda Rd</t>
  </si>
  <si>
    <t>Winston-Salem</t>
  </si>
  <si>
    <t>Loan Service</t>
  </si>
  <si>
    <t>2000 P St. NW</t>
  </si>
  <si>
    <t>Insurance</t>
  </si>
  <si>
    <t>9 West Broad St</t>
  </si>
  <si>
    <t>Stamford</t>
  </si>
  <si>
    <t>PR Withholdings</t>
  </si>
  <si>
    <t>990 Rt 73 North</t>
  </si>
  <si>
    <t>Marlton</t>
  </si>
  <si>
    <t>Cincinnati</t>
  </si>
  <si>
    <t>Subscription</t>
  </si>
  <si>
    <t>3624 Market St.</t>
  </si>
  <si>
    <t>Monitoring Fee</t>
  </si>
  <si>
    <t>IT Services</t>
  </si>
  <si>
    <t>1 Commerce Blvd</t>
  </si>
  <si>
    <t>PO Box 60848</t>
  </si>
  <si>
    <t>PO Box 64849</t>
  </si>
  <si>
    <t>1 Fountain Square</t>
  </si>
  <si>
    <t>Chattanooga</t>
  </si>
  <si>
    <t>Service Fee</t>
  </si>
  <si>
    <t>540 North State Rd</t>
  </si>
  <si>
    <t>Briarcliff Manor</t>
  </si>
  <si>
    <t>Travel</t>
  </si>
  <si>
    <t>Equipment Rental</t>
  </si>
  <si>
    <t>US Payment Ctr-FL</t>
  </si>
  <si>
    <t>Weston</t>
  </si>
  <si>
    <t>935 E. Main St</t>
  </si>
  <si>
    <t>1003 Greenbank Rd</t>
  </si>
  <si>
    <t>AZ</t>
  </si>
  <si>
    <t>Renewal Agreement</t>
  </si>
  <si>
    <t>1503 N Reading Rd</t>
  </si>
  <si>
    <t>Mohnton</t>
  </si>
  <si>
    <t>LINCOLN UNIVERSITY</t>
  </si>
  <si>
    <t>NUMBER AND AVERAGE AND MEDIAN SALARIES OF FULL-TIME FACULTY</t>
  </si>
  <si>
    <t>BY RANK AND ACADEMIC/ADMINISTRATIVE UNIT</t>
  </si>
  <si>
    <t>Professor</t>
  </si>
  <si>
    <t>Associate Professor</t>
  </si>
  <si>
    <t>Assistant Professor</t>
  </si>
  <si>
    <t>Instructor</t>
  </si>
  <si>
    <t>Lecturer</t>
  </si>
  <si>
    <t>Average</t>
  </si>
  <si>
    <t>Median</t>
  </si>
  <si>
    <t>Total</t>
  </si>
  <si>
    <t>Academic / Administrative Unit</t>
  </si>
  <si>
    <t>Number</t>
  </si>
  <si>
    <t>Salary</t>
  </si>
  <si>
    <t>NUMBER AND AVERAGE AND MEDIAN SALARIES OF FULL-TIME STAFF</t>
  </si>
  <si>
    <t>Executive / Administrative/ Management</t>
  </si>
  <si>
    <t>Other Professional / Non-Faculty</t>
  </si>
  <si>
    <t>Clerical / Secretarial</t>
  </si>
  <si>
    <t>Technical / Skilled / Service</t>
  </si>
  <si>
    <t>Amount</t>
  </si>
  <si>
    <t>TUITION AND FEES</t>
  </si>
  <si>
    <t>STATE APPROPRIATIONS</t>
  </si>
  <si>
    <t>DEPARTMENTAL INCOME (AUX. ENTERPRISES)</t>
  </si>
  <si>
    <t>OTHER OPERATING REVENUES</t>
  </si>
  <si>
    <t>TOTAL REVENUE</t>
  </si>
  <si>
    <t xml:space="preserve">EMPLOYEE BENEFITS </t>
  </si>
  <si>
    <t>TRAVEL EXPENDITURES</t>
  </si>
  <si>
    <t>OTHER OPERATING EXPENDITURES</t>
  </si>
  <si>
    <t>TOTAL EXPENDITURES</t>
  </si>
  <si>
    <t>CATEGORY</t>
  </si>
  <si>
    <t>AMOUNT</t>
  </si>
  <si>
    <t>PERCENTAGE</t>
  </si>
  <si>
    <t xml:space="preserve">OF </t>
  </si>
  <si>
    <t>GRAND TOTAL</t>
  </si>
  <si>
    <t>SALARIES AND WAGES</t>
  </si>
  <si>
    <t>CHANGE</t>
  </si>
  <si>
    <t>Category</t>
  </si>
  <si>
    <t>INSTRUCTION</t>
  </si>
  <si>
    <t>SPONSORED PROGRAMS</t>
  </si>
  <si>
    <t>ACADEMIC SUPPORT</t>
  </si>
  <si>
    <t>STUDENT SERVICES</t>
  </si>
  <si>
    <t>AUXILIARY ENTERPRISES</t>
  </si>
  <si>
    <t>FUNDRAISING</t>
  </si>
  <si>
    <t>SCHOLARSHIP ALLOWANCES</t>
  </si>
  <si>
    <t>Percentage</t>
  </si>
  <si>
    <t>of</t>
  </si>
  <si>
    <t>Grand Total</t>
  </si>
  <si>
    <t>Change</t>
  </si>
  <si>
    <t>OPERATING REVENUES</t>
  </si>
  <si>
    <t>OPERATING EXPENDITURES</t>
  </si>
  <si>
    <t xml:space="preserve">       Grand Total Expenditures</t>
  </si>
  <si>
    <t xml:space="preserve">        Grand Total Revenues</t>
  </si>
  <si>
    <t>Academic/Administrative Unit</t>
  </si>
  <si>
    <t>REG SALARIES</t>
  </si>
  <si>
    <t>Description</t>
  </si>
  <si>
    <t>Percentage of Total Salary</t>
  </si>
  <si>
    <t>FICA</t>
  </si>
  <si>
    <t>Unemployment Compensation</t>
  </si>
  <si>
    <t>Annuity</t>
  </si>
  <si>
    <t>Group Health Insurance</t>
  </si>
  <si>
    <t>Life Insurance</t>
  </si>
  <si>
    <t>Disability Insurance</t>
  </si>
  <si>
    <t>Worker's Compensation</t>
  </si>
  <si>
    <t>EAP</t>
  </si>
  <si>
    <t>Tuition Rem/ Vacation Accrual</t>
  </si>
  <si>
    <t>Total:</t>
  </si>
  <si>
    <t>CA</t>
  </si>
  <si>
    <t>San Antonio</t>
  </si>
  <si>
    <t>TX</t>
  </si>
  <si>
    <t>PA</t>
  </si>
  <si>
    <t>Media</t>
  </si>
  <si>
    <t>Austin</t>
  </si>
  <si>
    <t>Newark</t>
  </si>
  <si>
    <t>DE</t>
  </si>
  <si>
    <t>Pittsburgh</t>
  </si>
  <si>
    <t>IL</t>
  </si>
  <si>
    <t>MA</t>
  </si>
  <si>
    <t>VA</t>
  </si>
  <si>
    <t>Philadelphia</t>
  </si>
  <si>
    <t>FL</t>
  </si>
  <si>
    <t>Los Angeles</t>
  </si>
  <si>
    <t>Chicago</t>
  </si>
  <si>
    <t>Suite A</t>
  </si>
  <si>
    <t>West Chester</t>
  </si>
  <si>
    <t>Wilmington</t>
  </si>
  <si>
    <t>NC</t>
  </si>
  <si>
    <t>GA</t>
  </si>
  <si>
    <t>Rising Sun</t>
  </si>
  <si>
    <t>MD</t>
  </si>
  <si>
    <t>New York</t>
  </si>
  <si>
    <t>NY</t>
  </si>
  <si>
    <t>Atlanta</t>
  </si>
  <si>
    <t>IN</t>
  </si>
  <si>
    <t>CT</t>
  </si>
  <si>
    <t>OH</t>
  </si>
  <si>
    <t>TN</t>
  </si>
  <si>
    <t>Dallas</t>
  </si>
  <si>
    <t>NJ</t>
  </si>
  <si>
    <t>West Grove</t>
  </si>
  <si>
    <t>MN</t>
  </si>
  <si>
    <t>Indianapolis</t>
  </si>
  <si>
    <t>Carlisle</t>
  </si>
  <si>
    <t>Columbia</t>
  </si>
  <si>
    <t>Harrisburg</t>
  </si>
  <si>
    <t>MO</t>
  </si>
  <si>
    <t>MI</t>
  </si>
  <si>
    <t>Chester</t>
  </si>
  <si>
    <t>SC</t>
  </si>
  <si>
    <t>Chadds Ford</t>
  </si>
  <si>
    <t>Folcroft</t>
  </si>
  <si>
    <t>Carol Stream</t>
  </si>
  <si>
    <t>Broomall</t>
  </si>
  <si>
    <t>Norristown</t>
  </si>
  <si>
    <t>Lansdale</t>
  </si>
  <si>
    <t>Oxford</t>
  </si>
  <si>
    <t>Kennett Square</t>
  </si>
  <si>
    <t>Plymouth Meeting</t>
  </si>
  <si>
    <t>Malvern</t>
  </si>
  <si>
    <t>Boston</t>
  </si>
  <si>
    <t>Coatesville</t>
  </si>
  <si>
    <t>General Contractor</t>
  </si>
  <si>
    <t>Baltimore</t>
  </si>
  <si>
    <t>Lancaster</t>
  </si>
  <si>
    <t>New Castle</t>
  </si>
  <si>
    <t>Louisville</t>
  </si>
  <si>
    <t>KY</t>
  </si>
  <si>
    <t>River Plaza</t>
  </si>
  <si>
    <t>WA</t>
  </si>
  <si>
    <t>Ck AMOUNT</t>
  </si>
  <si>
    <t>VENDOR NAME</t>
  </si>
  <si>
    <t>ADDRESS LINE 1</t>
  </si>
  <si>
    <t>ADDRESS LINE 2</t>
  </si>
  <si>
    <t>CITY</t>
  </si>
  <si>
    <t>STATE</t>
  </si>
  <si>
    <t>ZIP</t>
  </si>
  <si>
    <t>60693</t>
  </si>
  <si>
    <t>21911</t>
  </si>
  <si>
    <t>19102</t>
  </si>
  <si>
    <t>19380</t>
  </si>
  <si>
    <t>19382</t>
  </si>
  <si>
    <t>Elizabethtown</t>
  </si>
  <si>
    <t>17022</t>
  </si>
  <si>
    <t>19390</t>
  </si>
  <si>
    <t>Denver</t>
  </si>
  <si>
    <t>19808</t>
  </si>
  <si>
    <t>669 Sugar Lane</t>
  </si>
  <si>
    <t>Elyria</t>
  </si>
  <si>
    <t>44035</t>
  </si>
  <si>
    <t>19363</t>
  </si>
  <si>
    <t>19032</t>
  </si>
  <si>
    <t>19008</t>
  </si>
  <si>
    <t>15264</t>
  </si>
  <si>
    <t>19446</t>
  </si>
  <si>
    <t>19348</t>
  </si>
  <si>
    <t>19462</t>
  </si>
  <si>
    <t>19355</t>
  </si>
  <si>
    <t>100 Pannell St</t>
  </si>
  <si>
    <t>19013-3641</t>
  </si>
  <si>
    <t>19061</t>
  </si>
  <si>
    <t>Harleysville</t>
  </si>
  <si>
    <t>19438</t>
  </si>
  <si>
    <t>19013</t>
  </si>
  <si>
    <t>19317</t>
  </si>
  <si>
    <t>19016</t>
  </si>
  <si>
    <t>Pennsauken</t>
  </si>
  <si>
    <t>08110</t>
  </si>
  <si>
    <t>19804</t>
  </si>
  <si>
    <t>Albany</t>
  </si>
  <si>
    <t>12212-5062</t>
  </si>
  <si>
    <t>19713</t>
  </si>
  <si>
    <t>08077</t>
  </si>
  <si>
    <t>23103</t>
  </si>
  <si>
    <t>ND</t>
  </si>
  <si>
    <t>50 Schilling Rd</t>
  </si>
  <si>
    <t>Hunt Valley</t>
  </si>
  <si>
    <t>21031</t>
  </si>
  <si>
    <t>19352</t>
  </si>
  <si>
    <t>19128</t>
  </si>
  <si>
    <t>19850</t>
  </si>
  <si>
    <t>19320</t>
  </si>
  <si>
    <t>19720</t>
  </si>
  <si>
    <t>Cinnaminson</t>
  </si>
  <si>
    <t>19311</t>
  </si>
  <si>
    <t>19182</t>
  </si>
  <si>
    <t>19170</t>
  </si>
  <si>
    <t>18002</t>
  </si>
  <si>
    <t>19362</t>
  </si>
  <si>
    <t>19403</t>
  </si>
  <si>
    <t>17111</t>
  </si>
  <si>
    <t>20036</t>
  </si>
  <si>
    <t>Student Insurance</t>
  </si>
  <si>
    <t>19103</t>
  </si>
  <si>
    <t>27106</t>
  </si>
  <si>
    <t>Bureau of Unclaimed Property</t>
  </si>
  <si>
    <t>Attn: Self-Audit Compliance Re</t>
  </si>
  <si>
    <t>06902-3788</t>
  </si>
  <si>
    <t>21264</t>
  </si>
  <si>
    <t>PO Box 988</t>
  </si>
  <si>
    <t>08053</t>
  </si>
  <si>
    <t>19104</t>
  </si>
  <si>
    <t>10007</t>
  </si>
  <si>
    <t>45274</t>
  </si>
  <si>
    <t>17106</t>
  </si>
  <si>
    <t>37402</t>
  </si>
  <si>
    <t>Drug Screening</t>
  </si>
  <si>
    <t>Birmingham</t>
  </si>
  <si>
    <t>AL</t>
  </si>
  <si>
    <t>10510</t>
  </si>
  <si>
    <t>2965 West Corporate</t>
  </si>
  <si>
    <t>33331</t>
  </si>
  <si>
    <t>19401</t>
  </si>
  <si>
    <t>80291-0182</t>
  </si>
  <si>
    <t>19540</t>
  </si>
  <si>
    <t>Entertainment, Student Activities, Student Related</t>
  </si>
  <si>
    <t>Contractors, Physical Plant</t>
  </si>
  <si>
    <t>Professional Services, Memberships, Benefits</t>
  </si>
  <si>
    <t>Travel, Rentals, Administration, etc.</t>
  </si>
  <si>
    <t>ADMINISTRATION AND INSTITUTIONAL SUPPORT</t>
  </si>
  <si>
    <t>Serv</t>
  </si>
  <si>
    <t>Entert</t>
  </si>
  <si>
    <t>19131</t>
  </si>
  <si>
    <t>Buffalo</t>
  </si>
  <si>
    <t>PO Box 6582</t>
  </si>
  <si>
    <t>60197-6582</t>
  </si>
  <si>
    <t>19886-5426</t>
  </si>
  <si>
    <t>18103 W. 106th St, Ste 100</t>
  </si>
  <si>
    <t>Olathe</t>
  </si>
  <si>
    <t>66061-2884</t>
  </si>
  <si>
    <t>78265-9509</t>
  </si>
  <si>
    <t>Vienna</t>
  </si>
  <si>
    <t>60132-3175</t>
  </si>
  <si>
    <t>Food Service</t>
  </si>
  <si>
    <t>Fargo</t>
  </si>
  <si>
    <t>Havertown</t>
  </si>
  <si>
    <t>19083</t>
  </si>
  <si>
    <t>Re-certification</t>
  </si>
  <si>
    <t>Unclaimed Property</t>
  </si>
  <si>
    <t>Englewood</t>
  </si>
  <si>
    <t>Advertising</t>
  </si>
  <si>
    <t>19063</t>
  </si>
  <si>
    <t>Conference Fee</t>
  </si>
  <si>
    <t>Suppl</t>
  </si>
  <si>
    <t>Comp</t>
  </si>
  <si>
    <t>Computer Equipment</t>
  </si>
  <si>
    <t>230 N. Milwaukee Ave.</t>
  </si>
  <si>
    <t>Vernon Hills</t>
  </si>
  <si>
    <t>60061</t>
  </si>
  <si>
    <t>78727</t>
  </si>
  <si>
    <t>2401 Greenlawn Dr</t>
  </si>
  <si>
    <t>Round Rock</t>
  </si>
  <si>
    <t>78681</t>
  </si>
  <si>
    <t>Software</t>
  </si>
  <si>
    <t>56 Technology Dr</t>
  </si>
  <si>
    <t>Irvine</t>
  </si>
  <si>
    <t>92618</t>
  </si>
  <si>
    <t>4375 Fair Lakes Ct</t>
  </si>
  <si>
    <t>Fairfax</t>
  </si>
  <si>
    <t>22033</t>
  </si>
  <si>
    <t>NE</t>
  </si>
  <si>
    <t>60694-1028</t>
  </si>
  <si>
    <t>Student Card Syst</t>
  </si>
  <si>
    <t>Computer Equip-IT Dept</t>
  </si>
  <si>
    <t>Library</t>
  </si>
  <si>
    <t>A/V Materials</t>
  </si>
  <si>
    <t>420 Ninth Ave</t>
  </si>
  <si>
    <t>10001</t>
  </si>
  <si>
    <t>897 S. Matlack St.</t>
  </si>
  <si>
    <t>Athletic Supplies</t>
  </si>
  <si>
    <t>Minneapolis</t>
  </si>
  <si>
    <t>Grand Rapids</t>
  </si>
  <si>
    <t>WI</t>
  </si>
  <si>
    <t>Educational Supplies</t>
  </si>
  <si>
    <t>5501 American Blvd West</t>
  </si>
  <si>
    <t>55437</t>
  </si>
  <si>
    <t>Lab Supplies</t>
  </si>
  <si>
    <t>705 N. Shady Retreat Rd.</t>
  </si>
  <si>
    <t>Doylestown</t>
  </si>
  <si>
    <t>18901</t>
  </si>
  <si>
    <t>Library Related</t>
  </si>
  <si>
    <t>Library Subscriptions</t>
  </si>
  <si>
    <t>Office of the Chancellor</t>
  </si>
  <si>
    <t>17110-1201</t>
  </si>
  <si>
    <t>Periodicals</t>
  </si>
  <si>
    <t>30368-6179</t>
  </si>
  <si>
    <t>Reference Materials</t>
  </si>
  <si>
    <t>Columbus</t>
  </si>
  <si>
    <t>43260</t>
  </si>
  <si>
    <t>PO Box 4066</t>
  </si>
  <si>
    <t>Farmington</t>
  </si>
  <si>
    <t>06032</t>
  </si>
  <si>
    <t>Hercules</t>
  </si>
  <si>
    <t>94547</t>
  </si>
  <si>
    <t>Carlsbad</t>
  </si>
  <si>
    <t>Scientific Equipment</t>
  </si>
  <si>
    <t>2700 York Rd.</t>
  </si>
  <si>
    <t>Burlington</t>
  </si>
  <si>
    <t>27215</t>
  </si>
  <si>
    <t>Library, Instructional &amp; Educational Equipment</t>
  </si>
  <si>
    <t>Maint</t>
  </si>
  <si>
    <t>02241</t>
  </si>
  <si>
    <t>19162</t>
  </si>
  <si>
    <t>19134</t>
  </si>
  <si>
    <t>Collegeville</t>
  </si>
  <si>
    <t>19426</t>
  </si>
  <si>
    <t>Phoenixville</t>
  </si>
  <si>
    <t>Security Supplies</t>
  </si>
  <si>
    <t>2090 Bondsville Rd</t>
  </si>
  <si>
    <t>Downingtown</t>
  </si>
  <si>
    <t>19335</t>
  </si>
  <si>
    <t>Swimming Pool Supplies</t>
  </si>
  <si>
    <t>A Nestle Water Company</t>
  </si>
  <si>
    <t>Water</t>
  </si>
  <si>
    <t>Maintenance-Physical Plant</t>
  </si>
  <si>
    <t>Office</t>
  </si>
  <si>
    <t>Medical Supplies</t>
  </si>
  <si>
    <t>Office Supplies</t>
  </si>
  <si>
    <t>5380 52nd St SE</t>
  </si>
  <si>
    <t>49512</t>
  </si>
  <si>
    <t>Postage</t>
  </si>
  <si>
    <t>Printing</t>
  </si>
  <si>
    <t>136 Commerce Blvd</t>
  </si>
  <si>
    <t>45140</t>
  </si>
  <si>
    <t>19 Prestige Lane</t>
  </si>
  <si>
    <t>17603-4072</t>
  </si>
  <si>
    <t>200 South Chestnut St</t>
  </si>
  <si>
    <t>9th and Sproul St</t>
  </si>
  <si>
    <t>Program Expense</t>
  </si>
  <si>
    <t>Recruitment Materials</t>
  </si>
  <si>
    <t>240 Philadelphia Pike</t>
  </si>
  <si>
    <t>19809</t>
  </si>
  <si>
    <t>Office Supplies, Printing, Furniture, Medical, Other</t>
  </si>
  <si>
    <t>Desc of Work</t>
  </si>
  <si>
    <t>Apple Computer</t>
  </si>
  <si>
    <t>Blackboard, Inc.</t>
  </si>
  <si>
    <t>CDW Government Inc.</t>
  </si>
  <si>
    <t>Dell Inc</t>
  </si>
  <si>
    <t>Ellucian</t>
  </si>
  <si>
    <t>Oracle USA, Inc.</t>
  </si>
  <si>
    <t>PO Box 71028</t>
  </si>
  <si>
    <t>Sage Software Inc.</t>
  </si>
  <si>
    <t>2nd Floor</t>
  </si>
  <si>
    <t>Allentown</t>
  </si>
  <si>
    <t>Xerox</t>
  </si>
  <si>
    <t>PO Box 660502</t>
  </si>
  <si>
    <t>75266</t>
  </si>
  <si>
    <t>Copier Machine</t>
  </si>
  <si>
    <t>4223 Ellis Dr</t>
  </si>
  <si>
    <t>Little River</t>
  </si>
  <si>
    <t>29566</t>
  </si>
  <si>
    <t>BIO RAD Laboratories Inc</t>
  </si>
  <si>
    <t>Carolina Biological Supply Co.</t>
  </si>
  <si>
    <t>Chemical Abstracts Service</t>
  </si>
  <si>
    <t>EBSCO Information Services</t>
  </si>
  <si>
    <t>Jostens, Inc.</t>
  </si>
  <si>
    <t>Kelly's Sports Ltd.</t>
  </si>
  <si>
    <t>Life Technologies</t>
  </si>
  <si>
    <t>Lyrasis</t>
  </si>
  <si>
    <t>PO Box 116179</t>
  </si>
  <si>
    <t>Visual Sound</t>
  </si>
  <si>
    <t>Anchor Electric Inc</t>
  </si>
  <si>
    <t>PO Box 12591</t>
  </si>
  <si>
    <t>Grainger, Inc.</t>
  </si>
  <si>
    <t>Graybar Electric</t>
  </si>
  <si>
    <t>PO Box 414396</t>
  </si>
  <si>
    <t>19611</t>
  </si>
  <si>
    <t>If It's Water, Inc.</t>
  </si>
  <si>
    <t>PECO Energy - Pymnt Processing</t>
  </si>
  <si>
    <t>PO Box 37632</t>
  </si>
  <si>
    <t>Baudville Inc.</t>
  </si>
  <si>
    <t>Bob Allen and Sons, Inc.</t>
  </si>
  <si>
    <t>Student Award</t>
  </si>
  <si>
    <t>Dayton</t>
  </si>
  <si>
    <t>Pitney Bowes</t>
  </si>
  <si>
    <t>Purchase Power</t>
  </si>
  <si>
    <t>PO Box 371874</t>
  </si>
  <si>
    <t>15250</t>
  </si>
  <si>
    <t>Prestige Color, Inc.</t>
  </si>
  <si>
    <t>SHOR Associates</t>
  </si>
  <si>
    <t>Copier paper</t>
  </si>
  <si>
    <t>CIAA</t>
  </si>
  <si>
    <t>Event Tickets</t>
  </si>
  <si>
    <t>MIH Enterprises, LLC</t>
  </si>
  <si>
    <t>Smyrna</t>
  </si>
  <si>
    <t>19977</t>
  </si>
  <si>
    <t>Neon Entertainment</t>
  </si>
  <si>
    <t>3577 Harlem Rd</t>
  </si>
  <si>
    <t>14225</t>
  </si>
  <si>
    <t>ACI-Tech, Inc.</t>
  </si>
  <si>
    <t>PO Box 52187</t>
  </si>
  <si>
    <t>Phoenix</t>
  </si>
  <si>
    <t>85072-2187</t>
  </si>
  <si>
    <t>Chester Water Authority</t>
  </si>
  <si>
    <t>PO Box 467</t>
  </si>
  <si>
    <t>Davis Fuel Company</t>
  </si>
  <si>
    <t>PO Box 639</t>
  </si>
  <si>
    <t>Health Mats Company</t>
  </si>
  <si>
    <t>8459 Ridge Ave</t>
  </si>
  <si>
    <t>Informant Technologies, Inc.</t>
  </si>
  <si>
    <t>Keen Compressed Gas Company</t>
  </si>
  <si>
    <t>PO Box 15151</t>
  </si>
  <si>
    <t>Bethlehem</t>
  </si>
  <si>
    <t>18017</t>
  </si>
  <si>
    <t>PO Box 910182</t>
  </si>
  <si>
    <t>Premiere Global Services</t>
  </si>
  <si>
    <t>Seiberlich Trane</t>
  </si>
  <si>
    <t>66 Southgate Blvd</t>
  </si>
  <si>
    <t>Servpro of Kennett Square</t>
  </si>
  <si>
    <t>PO Box 1060</t>
  </si>
  <si>
    <t>Stericycle</t>
  </si>
  <si>
    <t>Steve Prentice Piano Service</t>
  </si>
  <si>
    <t>UGI Central Penn Gas Inc</t>
  </si>
  <si>
    <t>PO Box 15426</t>
  </si>
  <si>
    <t>PO Box 827032</t>
  </si>
  <si>
    <t>UPS</t>
  </si>
  <si>
    <t>Verizon</t>
  </si>
  <si>
    <t>Verizon Wireless</t>
  </si>
  <si>
    <t>Wayman Fire Protection Inc</t>
  </si>
  <si>
    <t>Wide Orbit, Inc.</t>
  </si>
  <si>
    <t>Dept Ch 17518</t>
  </si>
  <si>
    <t>Palatine</t>
  </si>
  <si>
    <t>60055-7518</t>
  </si>
  <si>
    <t>Telephone Support Svcs</t>
  </si>
  <si>
    <t>AACSB International</t>
  </si>
  <si>
    <t>Box 116201</t>
  </si>
  <si>
    <t>30368-6201</t>
  </si>
  <si>
    <t>Abso</t>
  </si>
  <si>
    <t>PO Box 3175</t>
  </si>
  <si>
    <t>Employment Screening</t>
  </si>
  <si>
    <t>PO Box 659509</t>
  </si>
  <si>
    <t>Commonwealth of Pennsylvania</t>
  </si>
  <si>
    <t>19178-3473</t>
  </si>
  <si>
    <t>Delta Dental of Pennsylvania</t>
  </si>
  <si>
    <t>PO Box 64094</t>
  </si>
  <si>
    <t>Dunbar Armored Inc.</t>
  </si>
  <si>
    <t>Dunn Corp. Resources</t>
  </si>
  <si>
    <t>200 South Broad St</t>
  </si>
  <si>
    <t>Jenzabar</t>
  </si>
  <si>
    <t>MERAssociates</t>
  </si>
  <si>
    <t>Moody's Investors Service</t>
  </si>
  <si>
    <t>New York Life Insurance Co</t>
  </si>
  <si>
    <t>PO Box 742545</t>
  </si>
  <si>
    <t>Novacare Rehabiliatation</t>
  </si>
  <si>
    <t>Sports Rehab Services</t>
  </si>
  <si>
    <t>9 South Commerce Way</t>
  </si>
  <si>
    <t>Keystone Library Network</t>
  </si>
  <si>
    <t>2986 North 2nd St</t>
  </si>
  <si>
    <t>Office Team</t>
  </si>
  <si>
    <t>PA UC Fund</t>
  </si>
  <si>
    <t>PHEAA</t>
  </si>
  <si>
    <t>700 E.Township Line Rd</t>
  </si>
  <si>
    <t>Riddell, Inc</t>
  </si>
  <si>
    <t>Roc Software</t>
  </si>
  <si>
    <t>TechRadium, Incorporated</t>
  </si>
  <si>
    <t>Thompson Hospitality</t>
  </si>
  <si>
    <t>American Express Company</t>
  </si>
  <si>
    <t>Anthony Rental</t>
  </si>
  <si>
    <t>c/o Brandywine Realty Trust</t>
  </si>
  <si>
    <t>PO Box 11951</t>
  </si>
  <si>
    <t>07101-4951</t>
  </si>
  <si>
    <t>Auto Rental</t>
  </si>
  <si>
    <t>Events Unlimited</t>
  </si>
  <si>
    <t>Interstate Fleets, Inc.</t>
  </si>
  <si>
    <t>696 Bethlehem Pike</t>
  </si>
  <si>
    <t>Colmar</t>
  </si>
  <si>
    <t>18915</t>
  </si>
  <si>
    <t>Renninger's Golf Cart</t>
  </si>
  <si>
    <t>Building Rental</t>
  </si>
  <si>
    <t>dep</t>
  </si>
  <si>
    <t>Type1</t>
  </si>
  <si>
    <t>Type2</t>
  </si>
  <si>
    <t>Research Materials</t>
  </si>
  <si>
    <t>134 Pennsylvania Ave</t>
  </si>
  <si>
    <t>Taylors Music Store</t>
  </si>
  <si>
    <t>116 W Gay St.</t>
  </si>
  <si>
    <t>Maintenance Materials</t>
  </si>
  <si>
    <t>17015</t>
  </si>
  <si>
    <t>Witmer Public Safety Group</t>
  </si>
  <si>
    <t>104 Independence Way</t>
  </si>
  <si>
    <t>DeMoulin Brothers</t>
  </si>
  <si>
    <t>1025 S. Fourth St</t>
  </si>
  <si>
    <t>Greenville</t>
  </si>
  <si>
    <t>62246</t>
  </si>
  <si>
    <t>Uniforms</t>
  </si>
  <si>
    <t>Dupli Envelope and Graphics</t>
  </si>
  <si>
    <t>Global Design, Inc.</t>
  </si>
  <si>
    <t>400 Redland Ct.</t>
  </si>
  <si>
    <t>Owings Mills</t>
  </si>
  <si>
    <t>21117</t>
  </si>
  <si>
    <t>Innovative Technologies</t>
  </si>
  <si>
    <t>Music Supplies</t>
  </si>
  <si>
    <t>Alexandria</t>
  </si>
  <si>
    <t>Student Activity</t>
  </si>
  <si>
    <t>Simply Voting</t>
  </si>
  <si>
    <t>6228 Saint-Jacques Street, NW</t>
  </si>
  <si>
    <t>Montreal</t>
  </si>
  <si>
    <t>H4B 1T6</t>
  </si>
  <si>
    <t>Phypl</t>
  </si>
  <si>
    <t>Repair Company</t>
  </si>
  <si>
    <t>100 First Stamford Place</t>
  </si>
  <si>
    <t>06902</t>
  </si>
  <si>
    <t>Cook's Service Co., Inc</t>
  </si>
  <si>
    <t>300 Industrial Dr</t>
  </si>
  <si>
    <t>Kone, Inc.</t>
  </si>
  <si>
    <t>115 Twinbridge Dr</t>
  </si>
  <si>
    <t>Disposal Company</t>
  </si>
  <si>
    <t>Piano Repair</t>
  </si>
  <si>
    <t>1741 Business Center Dr</t>
  </si>
  <si>
    <t>Reston</t>
  </si>
  <si>
    <t>20190</t>
  </si>
  <si>
    <t>Vanguard Modular Bldg Systems</t>
  </si>
  <si>
    <t>1449 River Rd</t>
  </si>
  <si>
    <t>P O Box 127</t>
  </si>
  <si>
    <t>Marietta</t>
  </si>
  <si>
    <t>17547</t>
  </si>
  <si>
    <t>Fire Alarm Service</t>
  </si>
  <si>
    <t>Wm. P. McGovern Inc.</t>
  </si>
  <si>
    <t>Contractual Service</t>
  </si>
  <si>
    <t>Irving</t>
  </si>
  <si>
    <t>Consulting</t>
  </si>
  <si>
    <t>Alpharetta</t>
  </si>
  <si>
    <t>30009</t>
  </si>
  <si>
    <t>Discovery Benefits</t>
  </si>
  <si>
    <t>PO Box 9528</t>
  </si>
  <si>
    <t>58106</t>
  </si>
  <si>
    <t>181 Montour Run Rd</t>
  </si>
  <si>
    <t>Coraopolis</t>
  </si>
  <si>
    <t>15108</t>
  </si>
  <si>
    <t>Gallagher Benefit Services</t>
  </si>
  <si>
    <t>Two Pierce Place 14th Floor</t>
  </si>
  <si>
    <t>Itasca</t>
  </si>
  <si>
    <t>60143</t>
  </si>
  <si>
    <t>Haverford Systems</t>
  </si>
  <si>
    <t>IBM Direct</t>
  </si>
  <si>
    <t>PO Box 643701</t>
  </si>
  <si>
    <t>SPSS License &amp; Support</t>
  </si>
  <si>
    <t>416 Hessian Dr</t>
  </si>
  <si>
    <t>JSTOR</t>
  </si>
  <si>
    <t>19460</t>
  </si>
  <si>
    <t>National League for Nursing</t>
  </si>
  <si>
    <t>10006</t>
  </si>
  <si>
    <t>950 Walnut Bottom Rd</t>
  </si>
  <si>
    <t>Suite 15-#214</t>
  </si>
  <si>
    <t>Respondus</t>
  </si>
  <si>
    <t>8201 164th Ave NE</t>
  </si>
  <si>
    <t>Redmond</t>
  </si>
  <si>
    <t>98052</t>
  </si>
  <si>
    <t>19087</t>
  </si>
  <si>
    <t>PO Box 742788</t>
  </si>
  <si>
    <t>90074-2788</t>
  </si>
  <si>
    <t>Xerox Corporation *Wilm/Phila</t>
  </si>
  <si>
    <t>PO Box 827598</t>
  </si>
  <si>
    <t>19182-7598</t>
  </si>
  <si>
    <t>Detroit</t>
  </si>
  <si>
    <t>57 Pier Head Blvd</t>
  </si>
  <si>
    <t>19702</t>
  </si>
  <si>
    <t>Suite 200</t>
  </si>
  <si>
    <t>Suite 500</t>
  </si>
  <si>
    <t>Theme Factory of Philadelphia</t>
  </si>
  <si>
    <t>19132</t>
  </si>
  <si>
    <t>PO Box 20</t>
  </si>
  <si>
    <t>Advise Laboratories, Inc.</t>
  </si>
  <si>
    <t>3719 Garrett Rd</t>
  </si>
  <si>
    <t>Drexel Hill</t>
  </si>
  <si>
    <t>19026</t>
  </si>
  <si>
    <t>Bowling Equipment Service Comp</t>
  </si>
  <si>
    <t>Aston</t>
  </si>
  <si>
    <t>19014</t>
  </si>
  <si>
    <t>Comcast Business Services</t>
  </si>
  <si>
    <t>11360 Northeast Ave.</t>
  </si>
  <si>
    <t>19116</t>
  </si>
  <si>
    <t>Eastern Generator Sales Servic</t>
  </si>
  <si>
    <t>Suite 100</t>
  </si>
  <si>
    <t>Imperial Security Inc</t>
  </si>
  <si>
    <t>19 Jenkins Ave</t>
  </si>
  <si>
    <t>Units F-H</t>
  </si>
  <si>
    <t>Cherry Hill</t>
  </si>
  <si>
    <t>Rental of Vehicles</t>
  </si>
  <si>
    <t>Suite 300</t>
  </si>
  <si>
    <t>Union Fire Company #1 Ambulanc</t>
  </si>
  <si>
    <t>PO Box 15124</t>
  </si>
  <si>
    <t>Academy One, Inc</t>
  </si>
  <si>
    <t>101 Lindenwood Dr</t>
  </si>
  <si>
    <t>Suite 220</t>
  </si>
  <si>
    <t>AFSCME Council 13</t>
  </si>
  <si>
    <t>AGB Association of Governing B</t>
  </si>
  <si>
    <t>1133 20th St NW</t>
  </si>
  <si>
    <t>Ste 300</t>
  </si>
  <si>
    <t>Center for Disease Detection L</t>
  </si>
  <si>
    <t>College Consortium for Interna</t>
  </si>
  <si>
    <t>Suite 503</t>
  </si>
  <si>
    <t>Commission on Collegiate Nursi</t>
  </si>
  <si>
    <t>One Dupont Circle, NW</t>
  </si>
  <si>
    <t>Suite 530</t>
  </si>
  <si>
    <t>Concord USA Inc</t>
  </si>
  <si>
    <t>1 Dunwoody Park</t>
  </si>
  <si>
    <t>Suite 103</t>
  </si>
  <si>
    <t>30338</t>
  </si>
  <si>
    <t>Council for Opportunity in Edu</t>
  </si>
  <si>
    <t>PO Box 742282</t>
  </si>
  <si>
    <t>30374</t>
  </si>
  <si>
    <t>Cultural Insurance Services In</t>
  </si>
  <si>
    <t>Eastern College Athletic Confe</t>
  </si>
  <si>
    <t>Springfield</t>
  </si>
  <si>
    <t>Greater Philadelphia Chamber C</t>
  </si>
  <si>
    <t>Suite 700</t>
  </si>
  <si>
    <t>HBCU Library Alliance</t>
  </si>
  <si>
    <t>1438 West Peachtree St. NW</t>
  </si>
  <si>
    <t>30309</t>
  </si>
  <si>
    <t>101 Huntington Ave</t>
  </si>
  <si>
    <t>Suite 2205</t>
  </si>
  <si>
    <t>02199</t>
  </si>
  <si>
    <t>2 Rector St</t>
  </si>
  <si>
    <t>18th Floor</t>
  </si>
  <si>
    <t>Middle States Commission on Hi</t>
  </si>
  <si>
    <t>3rd Floor</t>
  </si>
  <si>
    <t>National Association of Studen</t>
  </si>
  <si>
    <t>1101 Connecticut Avenue,nw</t>
  </si>
  <si>
    <t>Suite 1100</t>
  </si>
  <si>
    <t>20036-4303</t>
  </si>
  <si>
    <t>Student Health Insurance</t>
  </si>
  <si>
    <t>OCLC Preservation Service Cent</t>
  </si>
  <si>
    <t>6060 Coventry Dr</t>
  </si>
  <si>
    <t>Elkhorn</t>
  </si>
  <si>
    <t>68022</t>
  </si>
  <si>
    <t>On Q Production</t>
  </si>
  <si>
    <t>4260 Bethel Rd</t>
  </si>
  <si>
    <t>Boothwyn</t>
  </si>
  <si>
    <t>Lighting</t>
  </si>
  <si>
    <t>One Liberty Place</t>
  </si>
  <si>
    <t>5910 Landerbrook Dr</t>
  </si>
  <si>
    <t>Cleveland</t>
  </si>
  <si>
    <t>44124</t>
  </si>
  <si>
    <t>Ste 200</t>
  </si>
  <si>
    <t>Provident Life &amp; Accident Insu</t>
  </si>
  <si>
    <t>Registry for College &amp; Univers</t>
  </si>
  <si>
    <t>3 Centennial Dr</t>
  </si>
  <si>
    <t>Peabody</t>
  </si>
  <si>
    <t>01960</t>
  </si>
  <si>
    <t>3305 Northland Dr</t>
  </si>
  <si>
    <t>#101</t>
  </si>
  <si>
    <t>78731</t>
  </si>
  <si>
    <t>PO Box 843038</t>
  </si>
  <si>
    <t>64184-3038</t>
  </si>
  <si>
    <t>Tuition Management Systems</t>
  </si>
  <si>
    <t>171 Service Ave</t>
  </si>
  <si>
    <t>Warwick</t>
  </si>
  <si>
    <t>RI</t>
  </si>
  <si>
    <t>02886</t>
  </si>
  <si>
    <t>United Fed of Security Officer</t>
  </si>
  <si>
    <t>Vision Service Plan Insurance</t>
  </si>
  <si>
    <t>International Tours Galaxsea C</t>
  </si>
  <si>
    <t>PO Box 296</t>
  </si>
  <si>
    <t>2225 American Dr</t>
  </si>
  <si>
    <t>Neenah</t>
  </si>
  <si>
    <t>54956-1005</t>
  </si>
  <si>
    <t>Proforma Econo Advertising LLC</t>
  </si>
  <si>
    <t>114 Gleason Hollow Rd</t>
  </si>
  <si>
    <t>Port Allegany</t>
  </si>
  <si>
    <t>16743</t>
  </si>
  <si>
    <t>5001 Wynnefield Ave</t>
  </si>
  <si>
    <t>12545 Riata Vista Cir M/S198he</t>
  </si>
  <si>
    <t>Apple, Inc.</t>
  </si>
  <si>
    <t>1 Infinite Loop</t>
  </si>
  <si>
    <t>Cupertino</t>
  </si>
  <si>
    <t>95014</t>
  </si>
  <si>
    <t>suppl</t>
  </si>
  <si>
    <t>Pureland Supply</t>
  </si>
  <si>
    <t>210 Gale Lane</t>
  </si>
  <si>
    <t>Blazer Depot</t>
  </si>
  <si>
    <t>234 9th St</t>
  </si>
  <si>
    <t>Braddock</t>
  </si>
  <si>
    <t>15104</t>
  </si>
  <si>
    <t>Blazers</t>
  </si>
  <si>
    <t>2540 Olentangy River Rd</t>
  </si>
  <si>
    <t>PO Box 3012</t>
  </si>
  <si>
    <t>PO Box 1943</t>
  </si>
  <si>
    <t>35201</t>
  </si>
  <si>
    <t>300 Industry Dr</t>
  </si>
  <si>
    <t>15275</t>
  </si>
  <si>
    <t>Interlibrary Delivery Service</t>
  </si>
  <si>
    <t>Library Technologies, Inc</t>
  </si>
  <si>
    <t>2300 Computer Ave</t>
  </si>
  <si>
    <t>Suite D-19</t>
  </si>
  <si>
    <t>Willow Grove</t>
  </si>
  <si>
    <t>19090-1736</t>
  </si>
  <si>
    <t>5791 Van Allen Way</t>
  </si>
  <si>
    <t>92008</t>
  </si>
  <si>
    <t>Delaware County Linen</t>
  </si>
  <si>
    <t>2626 West 4th St</t>
  </si>
  <si>
    <t>Electrical Supplies</t>
  </si>
  <si>
    <t>Robert S. Swanson, Inc.</t>
  </si>
  <si>
    <t>433 S Walnut St</t>
  </si>
  <si>
    <t>PO Box 387</t>
  </si>
  <si>
    <t>Signs for Success LLC</t>
  </si>
  <si>
    <t>158 Limestone Rd</t>
  </si>
  <si>
    <t>Tustin Water Solutions</t>
  </si>
  <si>
    <t>2555 Industry Lane</t>
  </si>
  <si>
    <t>101 Commerce St</t>
  </si>
  <si>
    <t>Oshkosh</t>
  </si>
  <si>
    <t>54901</t>
  </si>
  <si>
    <t>Suite 107</t>
  </si>
  <si>
    <t>Howett's Custom Screen Printin</t>
  </si>
  <si>
    <t>54 S. Third St., Suite #2</t>
  </si>
  <si>
    <t>Water softener Supplies</t>
  </si>
  <si>
    <t>Parts-projector lamp</t>
  </si>
  <si>
    <t xml:space="preserve">Admissions Graduate </t>
  </si>
  <si>
    <t xml:space="preserve">Alumni Relations </t>
  </si>
  <si>
    <t xml:space="preserve">Art </t>
  </si>
  <si>
    <t xml:space="preserve">Athletics-General Expense </t>
  </si>
  <si>
    <t xml:space="preserve">Band </t>
  </si>
  <si>
    <t xml:space="preserve">Baseball </t>
  </si>
  <si>
    <t xml:space="preserve">Biology </t>
  </si>
  <si>
    <t xml:space="preserve">Chemistry </t>
  </si>
  <si>
    <t xml:space="preserve">Concert Choir </t>
  </si>
  <si>
    <t xml:space="preserve">Dean' Office - Humanities </t>
  </si>
  <si>
    <t xml:space="preserve">Dean's Office Sciences </t>
  </si>
  <si>
    <t xml:space="preserve">Director of Student Act </t>
  </si>
  <si>
    <t xml:space="preserve">Economics and Business </t>
  </si>
  <si>
    <t xml:space="preserve">Education </t>
  </si>
  <si>
    <t xml:space="preserve">English </t>
  </si>
  <si>
    <t xml:space="preserve">Football </t>
  </si>
  <si>
    <t xml:space="preserve">History </t>
  </si>
  <si>
    <t xml:space="preserve">Information Technology </t>
  </si>
  <si>
    <t xml:space="preserve">Library </t>
  </si>
  <si>
    <t xml:space="preserve">Mass Communications </t>
  </si>
  <si>
    <t xml:space="preserve">Men's Basketball </t>
  </si>
  <si>
    <t xml:space="preserve">Office of Admissions </t>
  </si>
  <si>
    <t xml:space="preserve">Physical and Health Education </t>
  </si>
  <si>
    <t xml:space="preserve">Physics </t>
  </si>
  <si>
    <t xml:space="preserve">Psychology </t>
  </si>
  <si>
    <t xml:space="preserve">Public Information </t>
  </si>
  <si>
    <t xml:space="preserve">Public Safety and Security </t>
  </si>
  <si>
    <t xml:space="preserve">Sociology </t>
  </si>
  <si>
    <t xml:space="preserve">Title III HBCU Activity II </t>
  </si>
  <si>
    <t xml:space="preserve">Title III SAFRA Activity C </t>
  </si>
  <si>
    <t xml:space="preserve">Track and Cross Country </t>
  </si>
  <si>
    <t xml:space="preserve">Urban Center-Academic </t>
  </si>
  <si>
    <t xml:space="preserve">Visual and Performing Arts </t>
  </si>
  <si>
    <t xml:space="preserve">Women's Basketball </t>
  </si>
  <si>
    <t xml:space="preserve">Women's Center </t>
  </si>
  <si>
    <t xml:space="preserve">Women's Soccer </t>
  </si>
  <si>
    <t xml:space="preserve">Women's Softball </t>
  </si>
  <si>
    <t xml:space="preserve">Women's Track </t>
  </si>
  <si>
    <t xml:space="preserve">Women's Volleyball </t>
  </si>
  <si>
    <t xml:space="preserve">Academic Tech Support Center </t>
  </si>
  <si>
    <t xml:space="preserve">Career Fair </t>
  </si>
  <si>
    <t xml:space="preserve">Cheerleaders </t>
  </si>
  <si>
    <t xml:space="preserve">Coatesville Campus </t>
  </si>
  <si>
    <t xml:space="preserve">Human Services </t>
  </si>
  <si>
    <t xml:space="preserve">Mathematics </t>
  </si>
  <si>
    <t xml:space="preserve">Nursing Program </t>
  </si>
  <si>
    <t xml:space="preserve">Office of Registrar </t>
  </si>
  <si>
    <t xml:space="preserve">Philosophy </t>
  </si>
  <si>
    <t xml:space="preserve">SGA </t>
  </si>
  <si>
    <t xml:space="preserve">Title III HBCU Activity IV </t>
  </si>
  <si>
    <t xml:space="preserve">ACAD_DEPT_Bus&amp;Entrep Studies </t>
  </si>
  <si>
    <t xml:space="preserve">ACAD_DEPT_English </t>
  </si>
  <si>
    <t xml:space="preserve">Title III HBCU Activity III </t>
  </si>
  <si>
    <t xml:space="preserve">Title III HBCU Activity VIII </t>
  </si>
  <si>
    <t xml:space="preserve">Title III HBCY-Carryover </t>
  </si>
  <si>
    <t>SUB-TOTAL REVENUE</t>
  </si>
  <si>
    <t>SUB-TOTAL EXPENDITURES</t>
  </si>
  <si>
    <t>DEPARTMENTAL EXPENSES (AUX. ENTERPRISES)</t>
  </si>
  <si>
    <t>SUB-TOTAL- EXPENDITURES</t>
  </si>
  <si>
    <t>Ballot Fee</t>
  </si>
  <si>
    <t>2901 N. 18th St</t>
  </si>
  <si>
    <t>4725 Piedmont Row Dr</t>
  </si>
  <si>
    <t>28210</t>
  </si>
  <si>
    <t>Mendtronix</t>
  </si>
  <si>
    <t>13880 Stowe Dr</t>
  </si>
  <si>
    <t>Poway</t>
  </si>
  <si>
    <t>92064</t>
  </si>
  <si>
    <t>Jeff D'Ambrosio Chevrolet</t>
  </si>
  <si>
    <t>2158 Baltimore Pike</t>
  </si>
  <si>
    <t>Auto &amp; Truck Repairs</t>
  </si>
  <si>
    <t>Bowling Alley Service</t>
  </si>
  <si>
    <t>Sam S. Smucker &amp; Sons, Inc.</t>
  </si>
  <si>
    <t>543 Strasburg Pike</t>
  </si>
  <si>
    <t>17602-1407</t>
  </si>
  <si>
    <t>Building Restoration</t>
  </si>
  <si>
    <t>JBH3 &amp; Associates, Inc.</t>
  </si>
  <si>
    <t>228 Spring Mill Ave</t>
  </si>
  <si>
    <t>Conshohocken</t>
  </si>
  <si>
    <t>19428</t>
  </si>
  <si>
    <t>Building Service</t>
  </si>
  <si>
    <t>Cable Service</t>
  </si>
  <si>
    <t>Baldwin Excavating Services</t>
  </si>
  <si>
    <t>7060 Division Hwy</t>
  </si>
  <si>
    <t>Div of B J Baldwin Electric</t>
  </si>
  <si>
    <t>Narvon</t>
  </si>
  <si>
    <t>17555</t>
  </si>
  <si>
    <t>Construction Services</t>
  </si>
  <si>
    <t>Eastern Air, Inc.</t>
  </si>
  <si>
    <t>PO Box 805</t>
  </si>
  <si>
    <t>Brownstown</t>
  </si>
  <si>
    <t>17508</t>
  </si>
  <si>
    <t>Dryer Vent Cleaning</t>
  </si>
  <si>
    <t>Elevator Repair</t>
  </si>
  <si>
    <t>Pequea</t>
  </si>
  <si>
    <t>17565</t>
  </si>
  <si>
    <t>19064</t>
  </si>
  <si>
    <t>Caldwell &amp; Gregory LLC</t>
  </si>
  <si>
    <t>Blue Hen Mechanical</t>
  </si>
  <si>
    <t>PO Box 630</t>
  </si>
  <si>
    <t>Middletown</t>
  </si>
  <si>
    <t>19709-0630</t>
  </si>
  <si>
    <t>PO Box 747034</t>
  </si>
  <si>
    <t>15274</t>
  </si>
  <si>
    <t>Permit Fee</t>
  </si>
  <si>
    <t>13699 Still Pond Rd</t>
  </si>
  <si>
    <t>Still Pond</t>
  </si>
  <si>
    <t>21667</t>
  </si>
  <si>
    <t>Pool Water Testing</t>
  </si>
  <si>
    <t>Delta Connects</t>
  </si>
  <si>
    <t>12 Stults Rd</t>
  </si>
  <si>
    <t>Suite 135</t>
  </si>
  <si>
    <t>08810</t>
  </si>
  <si>
    <t>Prev Maint Contract</t>
  </si>
  <si>
    <t>Lawn and Golf Supply Co., Inc.</t>
  </si>
  <si>
    <t>647 Nutt Rd</t>
  </si>
  <si>
    <t>PO Box 447</t>
  </si>
  <si>
    <t>19460-0447</t>
  </si>
  <si>
    <t>Repairs to Lawn Equip</t>
  </si>
  <si>
    <t>Level 3 Communications LLC</t>
  </si>
  <si>
    <t>Centurylink Communications LLC</t>
  </si>
  <si>
    <t>Verizon Business</t>
  </si>
  <si>
    <t>303 Walnut Street, 8th Floor</t>
  </si>
  <si>
    <t>17104</t>
  </si>
  <si>
    <t>Utility Service</t>
  </si>
  <si>
    <t>Lanco Lift LLC</t>
  </si>
  <si>
    <t>434 Brimmer Ave.</t>
  </si>
  <si>
    <t>New Holland</t>
  </si>
  <si>
    <t>17557</t>
  </si>
  <si>
    <t>Vehicle Repair</t>
  </si>
  <si>
    <t>Abernethy's Auto Body, Inc.</t>
  </si>
  <si>
    <t>834 Gap Newport Pike</t>
  </si>
  <si>
    <t>Annual Dues</t>
  </si>
  <si>
    <t>Baker Tilly Virchow Krause, LL</t>
  </si>
  <si>
    <t>1650 Market St, Ste 4500</t>
  </si>
  <si>
    <t>Auditing Services</t>
  </si>
  <si>
    <t>Brentwood</t>
  </si>
  <si>
    <t>37027</t>
  </si>
  <si>
    <t>Learfield Licensing Partners</t>
  </si>
  <si>
    <t>152 Robbins Rd</t>
  </si>
  <si>
    <t>Sidearm Sports, LLC</t>
  </si>
  <si>
    <t>Park Place Technologies LLC</t>
  </si>
  <si>
    <t>8000 Towers Crescent Dr.</t>
  </si>
  <si>
    <t>13th Floor</t>
  </si>
  <si>
    <t>22182</t>
  </si>
  <si>
    <t>Educational Computer Systems,</t>
  </si>
  <si>
    <t>Quest Diagnostics</t>
  </si>
  <si>
    <t>1201 S. Collegeville Rd</t>
  </si>
  <si>
    <t>Fees-Debit Card Service</t>
  </si>
  <si>
    <t>Taylor Rental Center</t>
  </si>
  <si>
    <t>101 State Rd</t>
  </si>
  <si>
    <t>Ad Astra Information Systems,</t>
  </si>
  <si>
    <t>6900 W. 80th Street, Suite 300</t>
  </si>
  <si>
    <t>Overland Park</t>
  </si>
  <si>
    <t>66204</t>
  </si>
  <si>
    <t>Hosting Fee</t>
  </si>
  <si>
    <t>PK Financial</t>
  </si>
  <si>
    <t>Presidio Networked Solutions</t>
  </si>
  <si>
    <t>500 S. Gravers Rd</t>
  </si>
  <si>
    <t>IT Network upgrade</t>
  </si>
  <si>
    <t>Littler Mendelson, PC</t>
  </si>
  <si>
    <t>PO Box 45547</t>
  </si>
  <si>
    <t>San Francisco</t>
  </si>
  <si>
    <t>94145-0547</t>
  </si>
  <si>
    <t>Rubin, Fortunato &amp; Harbison</t>
  </si>
  <si>
    <t>10 South Leopard Rd</t>
  </si>
  <si>
    <t>Paoli</t>
  </si>
  <si>
    <t>19301</t>
  </si>
  <si>
    <t>Fineman Krekstein &amp; Harris, P.</t>
  </si>
  <si>
    <t>Ten Penn Center</t>
  </si>
  <si>
    <t>1801 Market Street, Ste 1100</t>
  </si>
  <si>
    <t>EdFinancial Services</t>
  </si>
  <si>
    <t>298 North Seven Oaks Dr</t>
  </si>
  <si>
    <t>Knoxville</t>
  </si>
  <si>
    <t>37930-6014</t>
  </si>
  <si>
    <t>Membership Dues</t>
  </si>
  <si>
    <t>Council for Higher Education A</t>
  </si>
  <si>
    <t>PO Box 75387</t>
  </si>
  <si>
    <t>21275</t>
  </si>
  <si>
    <t>NACUBO</t>
  </si>
  <si>
    <t>1110 Vermont Ave., NW</t>
  </si>
  <si>
    <t>Suite 800</t>
  </si>
  <si>
    <t>20005</t>
  </si>
  <si>
    <t>Thurgood Marshall College Fund</t>
  </si>
  <si>
    <t>80 Maiden Lane Suite 2204</t>
  </si>
  <si>
    <t>10038</t>
  </si>
  <si>
    <t>American Association of Colleg</t>
  </si>
  <si>
    <t>1 Dupont Cir NW</t>
  </si>
  <si>
    <t>American Mathematical Society</t>
  </si>
  <si>
    <t>201 Charles St</t>
  </si>
  <si>
    <t>Providence</t>
  </si>
  <si>
    <t>02904-2213</t>
  </si>
  <si>
    <t>Matrix Corporate Center</t>
  </si>
  <si>
    <t>39 Old Ridgebury Rd</t>
  </si>
  <si>
    <t>Danbury</t>
  </si>
  <si>
    <t>06810</t>
  </si>
  <si>
    <t>2600 Virginia Ave NW - 8th Fl</t>
  </si>
  <si>
    <t>20037</t>
  </si>
  <si>
    <t>7WTC At 250 Greenwich St</t>
  </si>
  <si>
    <t>LUC AAUP</t>
  </si>
  <si>
    <t>Scantron Corporation</t>
  </si>
  <si>
    <t>Thermo Fisher Scientific, LLC</t>
  </si>
  <si>
    <t>Bldg 2B, Suite 400</t>
  </si>
  <si>
    <t>28 Schenck Pky</t>
  </si>
  <si>
    <t>Asheville</t>
  </si>
  <si>
    <t>28803</t>
  </si>
  <si>
    <t>Service Contract</t>
  </si>
  <si>
    <t>12705 South Kirkwood</t>
  </si>
  <si>
    <t>Suite 218</t>
  </si>
  <si>
    <t>Stafford</t>
  </si>
  <si>
    <t>77477</t>
  </si>
  <si>
    <t>Official Payments Corp</t>
  </si>
  <si>
    <t>Milford</t>
  </si>
  <si>
    <t>Academic Health Plans, Inc.</t>
  </si>
  <si>
    <t>PO Box 1605</t>
  </si>
  <si>
    <t>Colleyville</t>
  </si>
  <si>
    <t>76034-1605</t>
  </si>
  <si>
    <t>Arthur J. Gallagher &amp; Co.</t>
  </si>
  <si>
    <t>316 Maxwell Rd</t>
  </si>
  <si>
    <t>Student Property Insurance</t>
  </si>
  <si>
    <t>Suite 350</t>
  </si>
  <si>
    <t>University Tickets</t>
  </si>
  <si>
    <t>115 West 30th Street, Ste 500A</t>
  </si>
  <si>
    <t>Ticket Service</t>
  </si>
  <si>
    <t>Ilene Hass Creative Solutions</t>
  </si>
  <si>
    <t>355 Northwood Ave</t>
  </si>
  <si>
    <t>Elkins Park</t>
  </si>
  <si>
    <t>19027</t>
  </si>
  <si>
    <t>Webmaster Service</t>
  </si>
  <si>
    <t>Specialty Editions Publishing</t>
  </si>
  <si>
    <t>601 Cleveland St</t>
  </si>
  <si>
    <t>Clearwater</t>
  </si>
  <si>
    <t>33755</t>
  </si>
  <si>
    <t>WPHL 17</t>
  </si>
  <si>
    <t>NASAP - Clafin University</t>
  </si>
  <si>
    <t>Att: Ms. Denver Malcom</t>
  </si>
  <si>
    <t>400 Magnolia St</t>
  </si>
  <si>
    <t>Orangeburg</t>
  </si>
  <si>
    <t>29115</t>
  </si>
  <si>
    <t>Copy Machine Rental Fees</t>
  </si>
  <si>
    <t>Radnor</t>
  </si>
  <si>
    <t>Linen Rental</t>
  </si>
  <si>
    <t>Recruitment Advertising</t>
  </si>
  <si>
    <t>PO Box 101032</t>
  </si>
  <si>
    <t>30392-1032</t>
  </si>
  <si>
    <t>Masso's Event Rentals</t>
  </si>
  <si>
    <t>210 South Delsea Dr</t>
  </si>
  <si>
    <t>Glassboro</t>
  </si>
  <si>
    <t>08028</t>
  </si>
  <si>
    <t>Rental</t>
  </si>
  <si>
    <t>Vehicle Rental</t>
  </si>
  <si>
    <t>PO Box 79461</t>
  </si>
  <si>
    <t>21279-0461</t>
  </si>
  <si>
    <t>Todays Business Solutions, Inc</t>
  </si>
  <si>
    <t>PO Box 672</t>
  </si>
  <si>
    <t>Lemont</t>
  </si>
  <si>
    <t>60439</t>
  </si>
  <si>
    <t>Al's Sporting Goods</t>
  </si>
  <si>
    <t>200 North Market St</t>
  </si>
  <si>
    <t>19801</t>
  </si>
  <si>
    <t>Blick Art Materials LLC</t>
  </si>
  <si>
    <t>PO Box 1267</t>
  </si>
  <si>
    <t>Galesburg</t>
  </si>
  <si>
    <t>61402-1267</t>
  </si>
  <si>
    <t>Art Supplies</t>
  </si>
  <si>
    <t>Fisher Scientific Company, LLC</t>
  </si>
  <si>
    <t>Greek101.Com</t>
  </si>
  <si>
    <t>646 Saw Mill River Rd</t>
  </si>
  <si>
    <t>Yonkers</t>
  </si>
  <si>
    <t>10710</t>
  </si>
  <si>
    <t>Custom T-Shirts</t>
  </si>
  <si>
    <t>Integrated Sports Specialties,</t>
  </si>
  <si>
    <t>88 East Main St, Suite H-411</t>
  </si>
  <si>
    <t>Mendham</t>
  </si>
  <si>
    <t>07945</t>
  </si>
  <si>
    <t>Catalogue Update</t>
  </si>
  <si>
    <t>Moore Medical LLC</t>
  </si>
  <si>
    <t>1690 New Britain Ave</t>
  </si>
  <si>
    <t>Silver Spring</t>
  </si>
  <si>
    <t>485 Park Way</t>
  </si>
  <si>
    <t>VWR International</t>
  </si>
  <si>
    <t>Radnor Corporate Center</t>
  </si>
  <si>
    <t>100 Matsonford Rd, Bld 1 #200</t>
  </si>
  <si>
    <t>Misc Parts-Elec Motor</t>
  </si>
  <si>
    <t>Campus Signage</t>
  </si>
  <si>
    <t>4IMPRINT</t>
  </si>
  <si>
    <t>ATR Printing</t>
  </si>
  <si>
    <t>46 Susquehanna Ave</t>
  </si>
  <si>
    <t>Great Neck</t>
  </si>
  <si>
    <t>11021</t>
  </si>
  <si>
    <t>Validation Stickers</t>
  </si>
  <si>
    <t>PO Box 11500</t>
  </si>
  <si>
    <t>Syracuse</t>
  </si>
  <si>
    <t>13281500</t>
  </si>
  <si>
    <t>113 S. Third St</t>
  </si>
  <si>
    <t>Laerdal Medical Corporation</t>
  </si>
  <si>
    <t>167 Myers Corners Rd</t>
  </si>
  <si>
    <t>Wappingers Falls</t>
  </si>
  <si>
    <t>12590-1840</t>
  </si>
  <si>
    <t>Medco Supply Company</t>
  </si>
  <si>
    <t>500 Fillmore Ave</t>
  </si>
  <si>
    <t>Tonawanda</t>
  </si>
  <si>
    <t>14150</t>
  </si>
  <si>
    <t>R-N-J Plaques &amp; Engraving LLC</t>
  </si>
  <si>
    <t>Promotional Materials</t>
  </si>
  <si>
    <t>Student Athlete Sashes</t>
  </si>
  <si>
    <t>37445 Via de Los Arboles</t>
  </si>
  <si>
    <t>Temecula</t>
  </si>
  <si>
    <t>92592</t>
  </si>
  <si>
    <t>Stumps Prom</t>
  </si>
  <si>
    <t>101 E. Carroll Rd.</t>
  </si>
  <si>
    <t>PO Box 305</t>
  </si>
  <si>
    <t>South Whitley</t>
  </si>
  <si>
    <t>46787-0305</t>
  </si>
  <si>
    <t>Stillwater</t>
  </si>
  <si>
    <t>Zephyr Graphics</t>
  </si>
  <si>
    <t>PO Box 304</t>
  </si>
  <si>
    <t>55082</t>
  </si>
  <si>
    <t>Printed Hats</t>
  </si>
  <si>
    <t>2015-16</t>
  </si>
  <si>
    <t xml:space="preserve">Bd Of Trustees </t>
  </si>
  <si>
    <t xml:space="preserve">Business Office </t>
  </si>
  <si>
    <t xml:space="preserve">Physical Plant </t>
  </si>
  <si>
    <t xml:space="preserve">Dean's Office  Social Sciences </t>
  </si>
  <si>
    <t xml:space="preserve">Title III HBCU Activity I </t>
  </si>
  <si>
    <t xml:space="preserve">Title III SAFRA 15-Activity II </t>
  </si>
  <si>
    <t xml:space="preserve">Engineering </t>
  </si>
  <si>
    <t xml:space="preserve">Title IX Coordinator </t>
  </si>
  <si>
    <t xml:space="preserve">Faculty Development </t>
  </si>
  <si>
    <t>VEND NAME</t>
  </si>
  <si>
    <t>CHK AMT</t>
  </si>
  <si>
    <t>ADDRESS_LINE1</t>
  </si>
  <si>
    <t>ADDRESS_LINE2</t>
  </si>
  <si>
    <t>Type0</t>
  </si>
  <si>
    <t>Type3</t>
  </si>
  <si>
    <t>0048228</t>
  </si>
  <si>
    <t>0177512</t>
  </si>
  <si>
    <t>0037173</t>
  </si>
  <si>
    <t>PO Box 200154</t>
  </si>
  <si>
    <t>15251-0154</t>
  </si>
  <si>
    <t>0000202</t>
  </si>
  <si>
    <t>0169292</t>
  </si>
  <si>
    <t>Comsol, Inc.</t>
  </si>
  <si>
    <t>1 New England Executive Park</t>
  </si>
  <si>
    <t>01803</t>
  </si>
  <si>
    <t>Software/License</t>
  </si>
  <si>
    <t>0000831</t>
  </si>
  <si>
    <t>0086475</t>
  </si>
  <si>
    <t>Education Advisory Board</t>
  </si>
  <si>
    <t>0000330</t>
  </si>
  <si>
    <t>0199971</t>
  </si>
  <si>
    <t>Flashbay, Inc.</t>
  </si>
  <si>
    <t>569 Clyde Ave</t>
  </si>
  <si>
    <t>Unit 500</t>
  </si>
  <si>
    <t>Mountain View</t>
  </si>
  <si>
    <t>94043</t>
  </si>
  <si>
    <t>Wristbands w/ USB Drives</t>
  </si>
  <si>
    <t>0002518</t>
  </si>
  <si>
    <t>0169174</t>
  </si>
  <si>
    <t>0000065</t>
  </si>
  <si>
    <t>0086217</t>
  </si>
  <si>
    <t>1313 Lone Oak Rd</t>
  </si>
  <si>
    <t>Eagan</t>
  </si>
  <si>
    <t>55121</t>
  </si>
  <si>
    <t>0104847</t>
  </si>
  <si>
    <t>0201761</t>
  </si>
  <si>
    <t>Turnitin LLC</t>
  </si>
  <si>
    <t>111 Broadway, 3rd Floor</t>
  </si>
  <si>
    <t>Oakland</t>
  </si>
  <si>
    <t>94607</t>
  </si>
  <si>
    <t>0129660</t>
  </si>
  <si>
    <t>0001068</t>
  </si>
  <si>
    <t>0001130</t>
  </si>
  <si>
    <t>AVIO Audio Video Engineering L</t>
  </si>
  <si>
    <t>0000127</t>
  </si>
  <si>
    <t>B &amp; H Photo &amp; Electronics Corp</t>
  </si>
  <si>
    <t>0000140</t>
  </si>
  <si>
    <t>1000 Alfred Nobel Dr.</t>
  </si>
  <si>
    <t>0175833</t>
  </si>
  <si>
    <t>0000343</t>
  </si>
  <si>
    <t>0000195</t>
  </si>
  <si>
    <t>0036899</t>
  </si>
  <si>
    <t>0000471</t>
  </si>
  <si>
    <t>0000484</t>
  </si>
  <si>
    <t>0077200</t>
  </si>
  <si>
    <t>Fitness Machine Technicians</t>
  </si>
  <si>
    <t>0043646</t>
  </si>
  <si>
    <t>0107977</t>
  </si>
  <si>
    <t>Chemistry Supplies</t>
  </si>
  <si>
    <t>0000422</t>
  </si>
  <si>
    <t>0000437</t>
  </si>
  <si>
    <t>0000441</t>
  </si>
  <si>
    <t>0084563</t>
  </si>
  <si>
    <t>0096175</t>
  </si>
  <si>
    <t>0197544</t>
  </si>
  <si>
    <t>McGraw Hill Global Education H</t>
  </si>
  <si>
    <t>2 Penn Plaza</t>
  </si>
  <si>
    <t>10121</t>
  </si>
  <si>
    <t>Instructional Material</t>
  </si>
  <si>
    <t>0109131</t>
  </si>
  <si>
    <t>0000461</t>
  </si>
  <si>
    <t>0000515</t>
  </si>
  <si>
    <t>Proquest</t>
  </si>
  <si>
    <t>6216 Paysphere Cir</t>
  </si>
  <si>
    <t>60674</t>
  </si>
  <si>
    <t>Library Materials</t>
  </si>
  <si>
    <t>0068889</t>
  </si>
  <si>
    <t>Sigma Aldrich Co</t>
  </si>
  <si>
    <t>PO Box 14508</t>
  </si>
  <si>
    <t>Saint Louis</t>
  </si>
  <si>
    <t>63160</t>
  </si>
  <si>
    <t>0001456</t>
  </si>
  <si>
    <t>Starlite Productions</t>
  </si>
  <si>
    <t>9 Whittendale Dr</t>
  </si>
  <si>
    <t>Moorestown</t>
  </si>
  <si>
    <t>08057</t>
  </si>
  <si>
    <t>AV Equipment</t>
  </si>
  <si>
    <t>0085884</t>
  </si>
  <si>
    <t>0001263</t>
  </si>
  <si>
    <t>0037142</t>
  </si>
  <si>
    <t>0056183</t>
  </si>
  <si>
    <t>0127499</t>
  </si>
  <si>
    <t>4 Wall Entertainment</t>
  </si>
  <si>
    <t>9525 Berger Rd</t>
  </si>
  <si>
    <t>Suite G</t>
  </si>
  <si>
    <t>21046</t>
  </si>
  <si>
    <t>Lamps-Bldg</t>
  </si>
  <si>
    <t>Ambler</t>
  </si>
  <si>
    <t>19002</t>
  </si>
  <si>
    <t>0129868</t>
  </si>
  <si>
    <t>0064581</t>
  </si>
  <si>
    <t>G &amp; F Carpet, Inc.</t>
  </si>
  <si>
    <t>322 South St</t>
  </si>
  <si>
    <t>Carpet</t>
  </si>
  <si>
    <t>0000368</t>
  </si>
  <si>
    <t>3750 Brookside Pkwy Suite 260</t>
  </si>
  <si>
    <t>30022-1433</t>
  </si>
  <si>
    <t>0000369</t>
  </si>
  <si>
    <t>0000169</t>
  </si>
  <si>
    <t>0205144</t>
  </si>
  <si>
    <t>Martin Appliance</t>
  </si>
  <si>
    <t>2318 Beaver Valley Pike</t>
  </si>
  <si>
    <t>New Providence</t>
  </si>
  <si>
    <t>17560</t>
  </si>
  <si>
    <t>Lab Ice Machine</t>
  </si>
  <si>
    <t>0086095</t>
  </si>
  <si>
    <t>Ready Refresh</t>
  </si>
  <si>
    <t>215 6661 Winn Dixie Hwy Ste 4</t>
  </si>
  <si>
    <t>40258</t>
  </si>
  <si>
    <t>0000060</t>
  </si>
  <si>
    <t>0000634</t>
  </si>
  <si>
    <t>Salsbury Ind</t>
  </si>
  <si>
    <t>1010 East 62nd St</t>
  </si>
  <si>
    <t>90001</t>
  </si>
  <si>
    <t>Mailbox Keys</t>
  </si>
  <si>
    <t>0176794</t>
  </si>
  <si>
    <t>0169830</t>
  </si>
  <si>
    <t>0105984</t>
  </si>
  <si>
    <t>0002755</t>
  </si>
  <si>
    <t>0148371</t>
  </si>
  <si>
    <t>0002678</t>
  </si>
  <si>
    <t>0000154</t>
  </si>
  <si>
    <t>0000109</t>
  </si>
  <si>
    <t>Crestline Specialties Inc.</t>
  </si>
  <si>
    <t>PO Box 2027</t>
  </si>
  <si>
    <t>Lewiston</t>
  </si>
  <si>
    <t>ME</t>
  </si>
  <si>
    <t>04241</t>
  </si>
  <si>
    <t>Recognition Awards</t>
  </si>
  <si>
    <t>0037509</t>
  </si>
  <si>
    <t>0055862</t>
  </si>
  <si>
    <t>0158250</t>
  </si>
  <si>
    <t>Herff Jones Inc</t>
  </si>
  <si>
    <t>0000416</t>
  </si>
  <si>
    <t>0064464</t>
  </si>
  <si>
    <t>0042703</t>
  </si>
  <si>
    <t>KC Sign Company</t>
  </si>
  <si>
    <t>142 Conchester Hwy</t>
  </si>
  <si>
    <t>Signs for Admissions Office</t>
  </si>
  <si>
    <t>0000353</t>
  </si>
  <si>
    <t>0000800</t>
  </si>
  <si>
    <t>Bala Cynwyd</t>
  </si>
  <si>
    <t>19004</t>
  </si>
  <si>
    <t>0141762</t>
  </si>
  <si>
    <t>0059862</t>
  </si>
  <si>
    <t>0043553</t>
  </si>
  <si>
    <t>0036842</t>
  </si>
  <si>
    <t>Robinson's Furniture Outlet</t>
  </si>
  <si>
    <t>101 Connor Rd</t>
  </si>
  <si>
    <t>Furniture</t>
  </si>
  <si>
    <t>0000068</t>
  </si>
  <si>
    <t>Sanofi Pasteur, Inc.</t>
  </si>
  <si>
    <t>12458 Collection Center Dr</t>
  </si>
  <si>
    <t>Medical</t>
  </si>
  <si>
    <t>0000533</t>
  </si>
  <si>
    <t>Savoy Contract Furniture</t>
  </si>
  <si>
    <t>300 Howard Str P O Box 248</t>
  </si>
  <si>
    <t>Montoursville</t>
  </si>
  <si>
    <t>17754</t>
  </si>
  <si>
    <t>Dorm Furniture</t>
  </si>
  <si>
    <t>0055461</t>
  </si>
  <si>
    <t>0000162</t>
  </si>
  <si>
    <t>0138592</t>
  </si>
  <si>
    <t>W. B. Mason Co., Inc.</t>
  </si>
  <si>
    <t>59 Centre St</t>
  </si>
  <si>
    <t>Brockton</t>
  </si>
  <si>
    <t>02301</t>
  </si>
  <si>
    <t>0078204</t>
  </si>
  <si>
    <t>0000910</t>
  </si>
  <si>
    <t>Rental for Entertainment</t>
  </si>
  <si>
    <t>0200474</t>
  </si>
  <si>
    <t>Bravo Bounce &amp; Inflatables</t>
  </si>
  <si>
    <t>3310 Wrangle Hill Rd</t>
  </si>
  <si>
    <t>Suite 204</t>
  </si>
  <si>
    <t>Bear</t>
  </si>
  <si>
    <t>19701</t>
  </si>
  <si>
    <t>Student Event</t>
  </si>
  <si>
    <t>0105807</t>
  </si>
  <si>
    <t>0000374</t>
  </si>
  <si>
    <t>1301 Dunbar Ct</t>
  </si>
  <si>
    <t>Belleville</t>
  </si>
  <si>
    <t>62221</t>
  </si>
  <si>
    <t>0210539</t>
  </si>
  <si>
    <t>Legacy United Corporation</t>
  </si>
  <si>
    <t>6825 Hanna Lake Ave SE</t>
  </si>
  <si>
    <t>Caledonia</t>
  </si>
  <si>
    <t>49316</t>
  </si>
  <si>
    <t>0069482</t>
  </si>
  <si>
    <t>0144003</t>
  </si>
  <si>
    <t>0000214</t>
  </si>
  <si>
    <t>0162099</t>
  </si>
  <si>
    <t>0210185</t>
  </si>
  <si>
    <t>Tandem Music Group</t>
  </si>
  <si>
    <t>761 W. Sproul Rd, Ste 230</t>
  </si>
  <si>
    <t>Contract Agreement</t>
  </si>
  <si>
    <t>0001061</t>
  </si>
  <si>
    <t>0134365</t>
  </si>
  <si>
    <t>3020 Market Operating Lp</t>
  </si>
  <si>
    <t>0105166</t>
  </si>
  <si>
    <t>0000070</t>
  </si>
  <si>
    <t>0086531</t>
  </si>
  <si>
    <t>0001508</t>
  </si>
  <si>
    <t>Apogee Telecom</t>
  </si>
  <si>
    <t>0147528</t>
  </si>
  <si>
    <t>B J Baldwin Electric Inc</t>
  </si>
  <si>
    <t>Contractor</t>
  </si>
  <si>
    <t>0144123</t>
  </si>
  <si>
    <t>0184099</t>
  </si>
  <si>
    <t>0037200</t>
  </si>
  <si>
    <t>0000789</t>
  </si>
  <si>
    <t>0130252</t>
  </si>
  <si>
    <t>0000226</t>
  </si>
  <si>
    <t>0168507</t>
  </si>
  <si>
    <t>0147738</t>
  </si>
  <si>
    <t>0000332</t>
  </si>
  <si>
    <t>0181669</t>
  </si>
  <si>
    <t>0058546</t>
  </si>
  <si>
    <t>0000933</t>
  </si>
  <si>
    <t>0193733</t>
  </si>
  <si>
    <t>Environmental Marketing Servic</t>
  </si>
  <si>
    <t>107-1 Wall St</t>
  </si>
  <si>
    <t>Clemson</t>
  </si>
  <si>
    <t>29631</t>
  </si>
  <si>
    <t>Disposal of Waste</t>
  </si>
  <si>
    <t>0083007</t>
  </si>
  <si>
    <t>0037242</t>
  </si>
  <si>
    <t>0036836</t>
  </si>
  <si>
    <t>0192739</t>
  </si>
  <si>
    <t>0000433</t>
  </si>
  <si>
    <t>0205877</t>
  </si>
  <si>
    <t>K. J. Grace, LLC</t>
  </si>
  <si>
    <t>8 Heisler Ave</t>
  </si>
  <si>
    <t>North East</t>
  </si>
  <si>
    <t>21901-3303</t>
  </si>
  <si>
    <t>0000440</t>
  </si>
  <si>
    <t>0127720</t>
  </si>
  <si>
    <t>0181273</t>
  </si>
  <si>
    <t>0085584</t>
  </si>
  <si>
    <t>0211659</t>
  </si>
  <si>
    <t>Leelands Slate Roof Repair</t>
  </si>
  <si>
    <t>101 N. Carroll St</t>
  </si>
  <si>
    <t>Reading</t>
  </si>
  <si>
    <t>Roof Repair</t>
  </si>
  <si>
    <t>0086231</t>
  </si>
  <si>
    <t>0203863</t>
  </si>
  <si>
    <t>M &amp; B Environmental, Inc.</t>
  </si>
  <si>
    <t>744 Harleysville Pike</t>
  </si>
  <si>
    <t>Sewage Treatment Service</t>
  </si>
  <si>
    <t>0210479</t>
  </si>
  <si>
    <t>Manchester Roofing Systems</t>
  </si>
  <si>
    <t>123 Lakewood Dr</t>
  </si>
  <si>
    <t>West Caln</t>
  </si>
  <si>
    <t>19320-1082</t>
  </si>
  <si>
    <t>Roof Refurbish</t>
  </si>
  <si>
    <t>0185886</t>
  </si>
  <si>
    <t>Fort Washington</t>
  </si>
  <si>
    <t>19034</t>
  </si>
  <si>
    <t>0000112</t>
  </si>
  <si>
    <t>0197704</t>
  </si>
  <si>
    <t>0001485</t>
  </si>
  <si>
    <t>0000159</t>
  </si>
  <si>
    <t>0000156</t>
  </si>
  <si>
    <t>0129651</t>
  </si>
  <si>
    <t>0078360</t>
  </si>
  <si>
    <t>0001056</t>
  </si>
  <si>
    <t>UGI Energy Services, LLC</t>
  </si>
  <si>
    <t>0000454</t>
  </si>
  <si>
    <t>Commonwealth of PA</t>
  </si>
  <si>
    <t>0000220</t>
  </si>
  <si>
    <t>0000882</t>
  </si>
  <si>
    <t>0148055</t>
  </si>
  <si>
    <t>0104556</t>
  </si>
  <si>
    <t>0095347</t>
  </si>
  <si>
    <t>0001112</t>
  </si>
  <si>
    <t>0000277</t>
  </si>
  <si>
    <t>0133075</t>
  </si>
  <si>
    <t>0000307</t>
  </si>
  <si>
    <t>920 South Bolmar St</t>
  </si>
  <si>
    <t>0129839</t>
  </si>
  <si>
    <t>0000052</t>
  </si>
  <si>
    <t>0187431</t>
  </si>
  <si>
    <t>0037617</t>
  </si>
  <si>
    <t>0184643</t>
  </si>
  <si>
    <t>0000086</t>
  </si>
  <si>
    <t>0118998</t>
  </si>
  <si>
    <t>0172930</t>
  </si>
  <si>
    <t>0187271</t>
  </si>
  <si>
    <t>0208249</t>
  </si>
  <si>
    <t>Aramark Management Services Lt</t>
  </si>
  <si>
    <t>1101 Market St 24th Floor</t>
  </si>
  <si>
    <t>19107</t>
  </si>
  <si>
    <t>Maint/Hskp Subcontractor</t>
  </si>
  <si>
    <t>0182033</t>
  </si>
  <si>
    <t>0167858</t>
  </si>
  <si>
    <t>0037336</t>
  </si>
  <si>
    <t>Ballard Spahr, LLP</t>
  </si>
  <si>
    <t>1735 Market Street, 51st Floor</t>
  </si>
  <si>
    <t>UT</t>
  </si>
  <si>
    <t>0000181</t>
  </si>
  <si>
    <t>Buchanan's Buds &amp; Blossoms, In</t>
  </si>
  <si>
    <t>601 North 3rd St</t>
  </si>
  <si>
    <t>0110192</t>
  </si>
  <si>
    <t>0000285</t>
  </si>
  <si>
    <t>0172688</t>
  </si>
  <si>
    <t>Applicant Fee</t>
  </si>
  <si>
    <t>0095602</t>
  </si>
  <si>
    <t>0153546</t>
  </si>
  <si>
    <t>0000535</t>
  </si>
  <si>
    <t>0036831</t>
  </si>
  <si>
    <t>0087187</t>
  </si>
  <si>
    <t>0000340</t>
  </si>
  <si>
    <t>0133019</t>
  </si>
  <si>
    <t>Discover Student Loans</t>
  </si>
  <si>
    <t>24298 Network Place</t>
  </si>
  <si>
    <t>60673-1242</t>
  </si>
  <si>
    <t>0107592</t>
  </si>
  <si>
    <t>0210880</t>
  </si>
  <si>
    <t>Drexel University College of M</t>
  </si>
  <si>
    <t>Brdiging All. Neuroscience</t>
  </si>
  <si>
    <t>TD Bank PO Box 950001010</t>
  </si>
  <si>
    <t>19195-1010</t>
  </si>
  <si>
    <t>Subaward Fee</t>
  </si>
  <si>
    <t>0103061</t>
  </si>
  <si>
    <t>0001278</t>
  </si>
  <si>
    <t>0000470</t>
  </si>
  <si>
    <t>0201271</t>
  </si>
  <si>
    <t>Eastern Standard, LLC</t>
  </si>
  <si>
    <t>1217 Samson St</t>
  </si>
  <si>
    <t>5th Floor North</t>
  </si>
  <si>
    <t>Web Service</t>
  </si>
  <si>
    <t>0000784</t>
  </si>
  <si>
    <t>Eckert Seamans Cherin &amp; Mellot</t>
  </si>
  <si>
    <t>PO Box 643187</t>
  </si>
  <si>
    <t>0181830</t>
  </si>
  <si>
    <t>0159354</t>
  </si>
  <si>
    <t>0198143</t>
  </si>
  <si>
    <t>19140</t>
  </si>
  <si>
    <t>0151372</t>
  </si>
  <si>
    <t>0000390</t>
  </si>
  <si>
    <t>Omaha</t>
  </si>
  <si>
    <t>0037154</t>
  </si>
  <si>
    <t>0042319</t>
  </si>
  <si>
    <t>0000474</t>
  </si>
  <si>
    <t>Heartland ECSI</t>
  </si>
  <si>
    <t>Orlando</t>
  </si>
  <si>
    <t>0001082</t>
  </si>
  <si>
    <t>0186060</t>
  </si>
  <si>
    <t>0200421</t>
  </si>
  <si>
    <t>Independence Blue Cross</t>
  </si>
  <si>
    <t>PO Box 8500</t>
  </si>
  <si>
    <t>Lockbox3092</t>
  </si>
  <si>
    <t>19178-3092</t>
  </si>
  <si>
    <t>0000972</t>
  </si>
  <si>
    <t>0044013</t>
  </si>
  <si>
    <t>0181715</t>
  </si>
  <si>
    <t>Kaplan Higher Education Copr</t>
  </si>
  <si>
    <t>1015 Windward Ridge Pky</t>
  </si>
  <si>
    <t>30005</t>
  </si>
  <si>
    <t>Learning Services</t>
  </si>
  <si>
    <t>0210580</t>
  </si>
  <si>
    <t>Keller McIntyre &amp; Associates L</t>
  </si>
  <si>
    <t>1156 15th St NW Suite 525</t>
  </si>
  <si>
    <t>Consultant</t>
  </si>
  <si>
    <t>0000160</t>
  </si>
  <si>
    <t>8900 Keystone Crossing Ste 605</t>
  </si>
  <si>
    <t>46240</t>
  </si>
  <si>
    <t>0001506</t>
  </si>
  <si>
    <t>Lexmark Enterprise Software, U</t>
  </si>
  <si>
    <t>8900 Renner Blvd.</t>
  </si>
  <si>
    <t>Lenexa</t>
  </si>
  <si>
    <t>66219</t>
  </si>
  <si>
    <t>0188009</t>
  </si>
  <si>
    <t>0000810</t>
  </si>
  <si>
    <t>0001027</t>
  </si>
  <si>
    <t>Maplesoft</t>
  </si>
  <si>
    <t>615 Kumpf Dr</t>
  </si>
  <si>
    <t>N2V 1K8</t>
  </si>
  <si>
    <t>Software License</t>
  </si>
  <si>
    <t>0119811</t>
  </si>
  <si>
    <t>0000583</t>
  </si>
  <si>
    <t>0000739</t>
  </si>
  <si>
    <t>0037355</t>
  </si>
  <si>
    <t>0001031</t>
  </si>
  <si>
    <t>0105377</t>
  </si>
  <si>
    <t>0076103</t>
  </si>
  <si>
    <t>0037066</t>
  </si>
  <si>
    <t>0000448</t>
  </si>
  <si>
    <t>0071421</t>
  </si>
  <si>
    <t>0046614</t>
  </si>
  <si>
    <t>0128661</t>
  </si>
  <si>
    <t>0001106</t>
  </si>
  <si>
    <t>0000599</t>
  </si>
  <si>
    <t>PACU</t>
  </si>
  <si>
    <t>0097118</t>
  </si>
  <si>
    <t>0000598</t>
  </si>
  <si>
    <t>0116848</t>
  </si>
  <si>
    <t>0198938</t>
  </si>
  <si>
    <t>0000516</t>
  </si>
  <si>
    <t>0159631</t>
  </si>
  <si>
    <t>Qualtrics, LLC</t>
  </si>
  <si>
    <t>2250 North University Pky</t>
  </si>
  <si>
    <t>48-C</t>
  </si>
  <si>
    <t>Provo</t>
  </si>
  <si>
    <t>84604</t>
  </si>
  <si>
    <t>0086806</t>
  </si>
  <si>
    <t>0171650</t>
  </si>
  <si>
    <t>0001505</t>
  </si>
  <si>
    <t>0086472</t>
  </si>
  <si>
    <t>0042088</t>
  </si>
  <si>
    <t>0188877</t>
  </si>
  <si>
    <t>0037564</t>
  </si>
  <si>
    <t>0202767</t>
  </si>
  <si>
    <t>Student Bridge, Inc.</t>
  </si>
  <si>
    <t>2556 Apple Valley Rd</t>
  </si>
  <si>
    <t>30319</t>
  </si>
  <si>
    <t>Interactive Map</t>
  </si>
  <si>
    <t>0042003</t>
  </si>
  <si>
    <t>0046007</t>
  </si>
  <si>
    <t>0144908</t>
  </si>
  <si>
    <t>0106314</t>
  </si>
  <si>
    <t>0076112</t>
  </si>
  <si>
    <t>0147042</t>
  </si>
  <si>
    <t>Titanium Software, Inc.</t>
  </si>
  <si>
    <t>PO Box 980788</t>
  </si>
  <si>
    <t>Houston</t>
  </si>
  <si>
    <t>77098</t>
  </si>
  <si>
    <t>Software/License Renewal</t>
  </si>
  <si>
    <t>0209298</t>
  </si>
  <si>
    <t>Trimdata Corp</t>
  </si>
  <si>
    <t>608 Pinewood Dr</t>
  </si>
  <si>
    <t>Annapolis</t>
  </si>
  <si>
    <t>21401-7135</t>
  </si>
  <si>
    <t>0166069</t>
  </si>
  <si>
    <t>Triple H Optical Instruments</t>
  </si>
  <si>
    <t>1900-1902 E. Ontario St</t>
  </si>
  <si>
    <t>Philadlephia</t>
  </si>
  <si>
    <t>Contr Svc Microscope Maintenance/Biology</t>
  </si>
  <si>
    <t>0171898</t>
  </si>
  <si>
    <t>0206333</t>
  </si>
  <si>
    <t>Unbound Medicine</t>
  </si>
  <si>
    <t>223 W Main St</t>
  </si>
  <si>
    <t>Charlottesville</t>
  </si>
  <si>
    <t>22902</t>
  </si>
  <si>
    <t>0198851</t>
  </si>
  <si>
    <t>Union Fire Co. 1</t>
  </si>
  <si>
    <t>PO Box 329</t>
  </si>
  <si>
    <t>Willow Street</t>
  </si>
  <si>
    <t>17584-0329</t>
  </si>
  <si>
    <t>Contr Svc-Ambulance Services</t>
  </si>
  <si>
    <t>0048716</t>
  </si>
  <si>
    <t>Carrollton</t>
  </si>
  <si>
    <t>Madison</t>
  </si>
  <si>
    <t>0182020</t>
  </si>
  <si>
    <t>0205424</t>
  </si>
  <si>
    <t>UNUM Life Insurance Company of</t>
  </si>
  <si>
    <t>PO Box 406990</t>
  </si>
  <si>
    <t>30384-6990</t>
  </si>
  <si>
    <t>0212546</t>
  </si>
  <si>
    <t>Vaco Philadelphia, LLC</t>
  </si>
  <si>
    <t>5410 Maryland Way, Suite 460</t>
  </si>
  <si>
    <t>Temp Emp Agency</t>
  </si>
  <si>
    <t>0148479</t>
  </si>
  <si>
    <t>0206502</t>
  </si>
  <si>
    <t>Advanced Student Transportatio</t>
  </si>
  <si>
    <t>1400 First State Blvd.</t>
  </si>
  <si>
    <t>Shuttle Service</t>
  </si>
  <si>
    <t>0000102</t>
  </si>
  <si>
    <t>Travel Reimbusement</t>
  </si>
  <si>
    <t>0037201</t>
  </si>
  <si>
    <t>Conn Selmer, Inc.</t>
  </si>
  <si>
    <t>PO Box 310</t>
  </si>
  <si>
    <t>Elkhart</t>
  </si>
  <si>
    <t>46515</t>
  </si>
  <si>
    <t>Band Equipment Rental</t>
  </si>
  <si>
    <t>0000538</t>
  </si>
  <si>
    <t>0002757</t>
  </si>
  <si>
    <t>Hewlett Packard Enterprise Com</t>
  </si>
  <si>
    <t>0042060</t>
  </si>
  <si>
    <t>0126572</t>
  </si>
  <si>
    <t>0000199</t>
  </si>
  <si>
    <t>KYW</t>
  </si>
  <si>
    <t>CBS Broadcast Center</t>
  </si>
  <si>
    <t>1555 Hamilton St</t>
  </si>
  <si>
    <t>0199972</t>
  </si>
  <si>
    <t>Leadership for Queens</t>
  </si>
  <si>
    <t>PO Box 16986</t>
  </si>
  <si>
    <t>Memphis</t>
  </si>
  <si>
    <t>38186</t>
  </si>
  <si>
    <t>Registration Fee</t>
  </si>
  <si>
    <t>0000829</t>
  </si>
  <si>
    <t>Lexus Financial Services</t>
  </si>
  <si>
    <t>P O Box 4102</t>
  </si>
  <si>
    <t>60197-4102</t>
  </si>
  <si>
    <t>0181478</t>
  </si>
  <si>
    <t>0207621</t>
  </si>
  <si>
    <t>Michael Quartey, Esq.</t>
  </si>
  <si>
    <t>2 Eastwood Ct</t>
  </si>
  <si>
    <t>Voorhees</t>
  </si>
  <si>
    <t>08043</t>
  </si>
  <si>
    <t>0002445</t>
  </si>
  <si>
    <t>0086666</t>
  </si>
  <si>
    <t>National Black College Alumni</t>
  </si>
  <si>
    <t>230 Peachtree Street, NW</t>
  </si>
  <si>
    <t>30303</t>
  </si>
  <si>
    <t>PO Box 1000</t>
  </si>
  <si>
    <t>0133816</t>
  </si>
  <si>
    <t>0169080</t>
  </si>
  <si>
    <t>0000273</t>
  </si>
  <si>
    <t>0187052</t>
  </si>
  <si>
    <t>0075326</t>
  </si>
  <si>
    <t>Ursinus College Track &amp; Field</t>
  </si>
  <si>
    <t>Entry Fee</t>
  </si>
  <si>
    <t>0166310</t>
  </si>
  <si>
    <t>0000315</t>
  </si>
  <si>
    <t>0210763</t>
  </si>
  <si>
    <t>Smart Data Decisions, LLC</t>
  </si>
  <si>
    <t>302 Mt. Bradford Way</t>
  </si>
  <si>
    <t>B accrued X</t>
  </si>
  <si>
    <t>Gr Alloc</t>
  </si>
  <si>
    <t>Gr Alloc 2</t>
  </si>
  <si>
    <t>2016-17</t>
  </si>
  <si>
    <t>2015-16 vs. 2016-17</t>
  </si>
  <si>
    <t>2015-16 vs.</t>
  </si>
  <si>
    <t>2016-2017</t>
  </si>
  <si>
    <t>FY2016-17</t>
  </si>
  <si>
    <t xml:space="preserve">Athletic Trainer </t>
  </si>
  <si>
    <t xml:space="preserve">Career Services </t>
  </si>
  <si>
    <t xml:space="preserve">Comm. Of PA:Bond-Hill Scholar </t>
  </si>
  <si>
    <t xml:space="preserve">Computer Science </t>
  </si>
  <si>
    <t xml:space="preserve">DOE Summer Res-Los Alamos-2017 </t>
  </si>
  <si>
    <t xml:space="preserve">DOE-UB-Continuing Program </t>
  </si>
  <si>
    <t xml:space="preserve">DOJ-OVW-LUPA Justice Commissio </t>
  </si>
  <si>
    <t xml:space="preserve">DOT Summer Trans </t>
  </si>
  <si>
    <t xml:space="preserve">ECA-Partners-Cap Bldg Study Ab </t>
  </si>
  <si>
    <t xml:space="preserve">Eisenhower-Barboza </t>
  </si>
  <si>
    <t xml:space="preserve">Eisenhower-Doneisha </t>
  </si>
  <si>
    <t xml:space="preserve">Eisenhower-Ellis </t>
  </si>
  <si>
    <t xml:space="preserve">Eisenhower-Emiola </t>
  </si>
  <si>
    <t xml:space="preserve">Eisenhower-Ezra Connell </t>
  </si>
  <si>
    <t xml:space="preserve">Eisenhower-Fiyinfoluwa-Gbosibo </t>
  </si>
  <si>
    <t xml:space="preserve">Eisenhower-Iguniwei </t>
  </si>
  <si>
    <t xml:space="preserve">Eisenhower-Kojo Frimpong </t>
  </si>
  <si>
    <t xml:space="preserve">Eisenhower-Pere </t>
  </si>
  <si>
    <t xml:space="preserve">Eisenhower-Tanny </t>
  </si>
  <si>
    <t xml:space="preserve">Finical Aid </t>
  </si>
  <si>
    <t xml:space="preserve">General Buildings </t>
  </si>
  <si>
    <t xml:space="preserve">Intern. STEM Research Greece </t>
  </si>
  <si>
    <t xml:space="preserve">Internat'l Stu Aff </t>
  </si>
  <si>
    <t xml:space="preserve">Language Assistants </t>
  </si>
  <si>
    <t xml:space="preserve">LS AMP Sr Level Alliance </t>
  </si>
  <si>
    <t xml:space="preserve">MSA Dept. </t>
  </si>
  <si>
    <t xml:space="preserve">NCSCE-NSF-SENCER </t>
  </si>
  <si>
    <t xml:space="preserve">NSF BRAINLU </t>
  </si>
  <si>
    <t xml:space="preserve">NSF Effects of Atomic-Scale Di </t>
  </si>
  <si>
    <t xml:space="preserve">NSF-LEAPS-T </t>
  </si>
  <si>
    <t xml:space="preserve">NSF-Learning Exp APP </t>
  </si>
  <si>
    <t xml:space="preserve">NSF-The LEAPS Scholars Progra </t>
  </si>
  <si>
    <t xml:space="preserve">NSF-VSU-Algebra Project </t>
  </si>
  <si>
    <t xml:space="preserve">Ofc of VP Advancement </t>
  </si>
  <si>
    <t xml:space="preserve">Ofc of VP- Student Affairs </t>
  </si>
  <si>
    <t xml:space="preserve">Off. of the President </t>
  </si>
  <si>
    <t xml:space="preserve">Office of VP for Fiscal Affrs </t>
  </si>
  <si>
    <t xml:space="preserve">Research Intern.-Clemson-2017 </t>
  </si>
  <si>
    <t xml:space="preserve">Resid. Life &amp; Student Conduct </t>
  </si>
  <si>
    <t xml:space="preserve">Special Event Accommodations </t>
  </si>
  <si>
    <t xml:space="preserve">Student Support Service </t>
  </si>
  <si>
    <t xml:space="preserve">Title III SAFRA 15-Acti III </t>
  </si>
  <si>
    <t xml:space="preserve">Title III SAFRA 15-Activity I </t>
  </si>
  <si>
    <t xml:space="preserve">Title III SAFRA 15-Carryforwar </t>
  </si>
  <si>
    <t xml:space="preserve">Title III SAFRA15-Activity IV </t>
  </si>
  <si>
    <t xml:space="preserve">Upward Bound </t>
  </si>
  <si>
    <t xml:space="preserve">VP Office of Acad Affrs </t>
  </si>
  <si>
    <t>Objects : 76040, 76050 &amp; 76060</t>
  </si>
  <si>
    <t>VENDOR NUMBER</t>
  </si>
  <si>
    <t>P A Y E E</t>
  </si>
  <si>
    <t>Waterloo</t>
  </si>
  <si>
    <t>ON</t>
  </si>
  <si>
    <t>0220290</t>
  </si>
  <si>
    <t>CHEQROOM</t>
  </si>
  <si>
    <t>1177 Ave of the Americas</t>
  </si>
  <si>
    <t>7th Floor</t>
  </si>
  <si>
    <t>10036</t>
  </si>
  <si>
    <t>software for ATS equipment</t>
  </si>
  <si>
    <t>0213207</t>
  </si>
  <si>
    <t>lightspeed</t>
  </si>
  <si>
    <t>700 St-Antioine East</t>
  </si>
  <si>
    <t>Montreal, Quebec</t>
  </si>
  <si>
    <t>H2Y 1A6</t>
  </si>
  <si>
    <t>0220137</t>
  </si>
  <si>
    <t>LiveSafe Inc.</t>
  </si>
  <si>
    <t>1400 Key Blvd Ste 800</t>
  </si>
  <si>
    <t>Arlington</t>
  </si>
  <si>
    <t>22209</t>
  </si>
  <si>
    <t>0213372</t>
  </si>
  <si>
    <t>Netsupport</t>
  </si>
  <si>
    <t>6815 Shiloh Rd East, Ste A-7</t>
  </si>
  <si>
    <t>0091603</t>
  </si>
  <si>
    <t>Network for Good</t>
  </si>
  <si>
    <t>PO Box 675036</t>
  </si>
  <si>
    <t>48267-5036</t>
  </si>
  <si>
    <t>0212010</t>
  </si>
  <si>
    <t>Salimetrics, LLC</t>
  </si>
  <si>
    <t>5962 LaPlace Ct</t>
  </si>
  <si>
    <t>Suite 275</t>
  </si>
  <si>
    <t>0199846</t>
  </si>
  <si>
    <t>StreamLink</t>
  </si>
  <si>
    <t>812 Huron Rd</t>
  </si>
  <si>
    <t>44115</t>
  </si>
  <si>
    <t>0072421</t>
  </si>
  <si>
    <t>American 3B Scientific</t>
  </si>
  <si>
    <t>2189 Flintstone Dr, Unit O</t>
  </si>
  <si>
    <t>Tucker</t>
  </si>
  <si>
    <t>30084</t>
  </si>
  <si>
    <t>0042501</t>
  </si>
  <si>
    <t>Band Shoppe</t>
  </si>
  <si>
    <t>PO Box 428</t>
  </si>
  <si>
    <t>8900 Hwy 65</t>
  </si>
  <si>
    <t>Cynthiana</t>
  </si>
  <si>
    <t>47612-0428</t>
  </si>
  <si>
    <t>items for band</t>
  </si>
  <si>
    <t>0212771</t>
  </si>
  <si>
    <t>Bluebridge Digital</t>
  </si>
  <si>
    <t>11787 Lantern Rd #201</t>
  </si>
  <si>
    <t>Fishers</t>
  </si>
  <si>
    <t>46038</t>
  </si>
  <si>
    <t>software</t>
  </si>
  <si>
    <t>0000341</t>
  </si>
  <si>
    <t>DEMCO, Inc.</t>
  </si>
  <si>
    <t>4810 Forest Run Rd</t>
  </si>
  <si>
    <t>53704</t>
  </si>
  <si>
    <t>library due slips</t>
  </si>
  <si>
    <t>0220882</t>
  </si>
  <si>
    <t>DiaMedical USA</t>
  </si>
  <si>
    <t>7013 Orchard Lake Rd. Ste 110</t>
  </si>
  <si>
    <t>West Bloomfield</t>
  </si>
  <si>
    <t>48322</t>
  </si>
  <si>
    <t>nursing</t>
  </si>
  <si>
    <t>0188581</t>
  </si>
  <si>
    <t>Dolbey Jamison, Inc.</t>
  </si>
  <si>
    <t>399 Cir of Progress Dr</t>
  </si>
  <si>
    <t>Pottstown</t>
  </si>
  <si>
    <t>19464</t>
  </si>
  <si>
    <t>PM cryostat - NSC</t>
  </si>
  <si>
    <t>0064355</t>
  </si>
  <si>
    <t>Getinge c/O Labrepco</t>
  </si>
  <si>
    <t>1777 E. Henrietta Rd</t>
  </si>
  <si>
    <t>PO Box 92640</t>
  </si>
  <si>
    <t>14623</t>
  </si>
  <si>
    <t>0000133</t>
  </si>
  <si>
    <t>Griffin Greenhouse Supplies</t>
  </si>
  <si>
    <t>1619 Main St</t>
  </si>
  <si>
    <t>PO Box 36</t>
  </si>
  <si>
    <t>Tewksbury</t>
  </si>
  <si>
    <t>01876</t>
  </si>
  <si>
    <t>0150780</t>
  </si>
  <si>
    <t>Hands on Labs, Inc.</t>
  </si>
  <si>
    <t>760 West Hampden Ave Ste 100</t>
  </si>
  <si>
    <t>80110-2165</t>
  </si>
  <si>
    <t>0139750</t>
  </si>
  <si>
    <t>Jones &amp; Bartlett Learning, Llc</t>
  </si>
  <si>
    <t>5 Wall St</t>
  </si>
  <si>
    <t>0220221</t>
  </si>
  <si>
    <t>Laboratory Craftsmen, Inc.</t>
  </si>
  <si>
    <t>2925 S. Bartells Dr</t>
  </si>
  <si>
    <t>Beloit</t>
  </si>
  <si>
    <t>53511</t>
  </si>
  <si>
    <t>0000137</t>
  </si>
  <si>
    <t>0213955</t>
  </si>
  <si>
    <t>Mountain Measurement</t>
  </si>
  <si>
    <t>PO Box 86736</t>
  </si>
  <si>
    <t>Portland</t>
  </si>
  <si>
    <t>OR</t>
  </si>
  <si>
    <t>97286</t>
  </si>
  <si>
    <t>nursing test</t>
  </si>
  <si>
    <t>0080819</t>
  </si>
  <si>
    <t>Neuromics</t>
  </si>
  <si>
    <t>5325 West 74th St</t>
  </si>
  <si>
    <t>Edina</t>
  </si>
  <si>
    <t>55439</t>
  </si>
  <si>
    <t>0219258</t>
  </si>
  <si>
    <t>RAINN</t>
  </si>
  <si>
    <t>1220 L St NW Ste 505</t>
  </si>
  <si>
    <t>2005</t>
  </si>
  <si>
    <t>counseling software</t>
  </si>
  <si>
    <t>0042343</t>
  </si>
  <si>
    <t>School Outfitters</t>
  </si>
  <si>
    <t>3736 Regent Ave</t>
  </si>
  <si>
    <t>45212</t>
  </si>
  <si>
    <t>0188748</t>
  </si>
  <si>
    <t>Solara Logistics Group, LLC</t>
  </si>
  <si>
    <t>11002 Spyglass Hill</t>
  </si>
  <si>
    <t>Bowie</t>
  </si>
  <si>
    <t>20721</t>
  </si>
  <si>
    <t>wordpress</t>
  </si>
  <si>
    <t>0176591</t>
  </si>
  <si>
    <t>Wolters Kluwer</t>
  </si>
  <si>
    <t>PO Box 1610</t>
  </si>
  <si>
    <t>Hagerstown</t>
  </si>
  <si>
    <t>21741</t>
  </si>
  <si>
    <t>nursing books</t>
  </si>
  <si>
    <t>0001442</t>
  </si>
  <si>
    <t>Coyne Chemical</t>
  </si>
  <si>
    <t>3015 State Rd</t>
  </si>
  <si>
    <t>Croydon</t>
  </si>
  <si>
    <t>19021</t>
  </si>
  <si>
    <t>0213090</t>
  </si>
  <si>
    <t>Wex Bank</t>
  </si>
  <si>
    <t>PO Box 6293</t>
  </si>
  <si>
    <t>60197-6293</t>
  </si>
  <si>
    <t>sunoco gas credit card processor</t>
  </si>
  <si>
    <t>0213148</t>
  </si>
  <si>
    <t>Allen Brothers</t>
  </si>
  <si>
    <t>120 West Erie Ave</t>
  </si>
  <si>
    <t>campus store items</t>
  </si>
  <si>
    <t>0220267</t>
  </si>
  <si>
    <t>Avanti Press, Inc.</t>
  </si>
  <si>
    <t>155 W. Congress, Ste 220</t>
  </si>
  <si>
    <t>48226</t>
  </si>
  <si>
    <t>printing</t>
  </si>
  <si>
    <t>0097175</t>
  </si>
  <si>
    <t>Baltimore Sun</t>
  </si>
  <si>
    <t>PO Box 3132</t>
  </si>
  <si>
    <t>02241-3132</t>
  </si>
  <si>
    <t>0053423</t>
  </si>
  <si>
    <t>Coatesville Coca-Cola Bottling</t>
  </si>
  <si>
    <t>PO Box 536675</t>
  </si>
  <si>
    <t>15253</t>
  </si>
  <si>
    <t>0000338</t>
  </si>
  <si>
    <t>Delaware School &amp; Office, LLC</t>
  </si>
  <si>
    <t>1609 E. Newport Pike</t>
  </si>
  <si>
    <t>office furniture</t>
  </si>
  <si>
    <t>0213671</t>
  </si>
  <si>
    <t>Dollar Days International, Inc</t>
  </si>
  <si>
    <t>3033 N 44th St.</t>
  </si>
  <si>
    <t>Suite 330</t>
  </si>
  <si>
    <t>85018</t>
  </si>
  <si>
    <t>0174281</t>
  </si>
  <si>
    <t>Drexel Family Medicine</t>
  </si>
  <si>
    <t>10 Shurs Lane</t>
  </si>
  <si>
    <t>Suite 301</t>
  </si>
  <si>
    <t>19127</t>
  </si>
  <si>
    <t>sports doctor</t>
  </si>
  <si>
    <t>0085104</t>
  </si>
  <si>
    <t>eCampus</t>
  </si>
  <si>
    <t>PO Box 634194</t>
  </si>
  <si>
    <t>45263</t>
  </si>
  <si>
    <t>0222125</t>
  </si>
  <si>
    <t>GKCUS, Inc.</t>
  </si>
  <si>
    <t>3725 Princeton Lakes Pky #1105</t>
  </si>
  <si>
    <t>30331</t>
  </si>
  <si>
    <t>0148699</t>
  </si>
  <si>
    <t>Godder Printing LLC</t>
  </si>
  <si>
    <t>102 Sunnyside Rd</t>
  </si>
  <si>
    <t>0000136</t>
  </si>
  <si>
    <t>4201 Neshaminy Blvd.</t>
  </si>
  <si>
    <t>Pmb #257</t>
  </si>
  <si>
    <t>Bensalem</t>
  </si>
  <si>
    <t>19020</t>
  </si>
  <si>
    <t>0212532</t>
  </si>
  <si>
    <t>Herr's Foods, Inc.</t>
  </si>
  <si>
    <t>PO Box 300</t>
  </si>
  <si>
    <t>0213146</t>
  </si>
  <si>
    <t>Hershey Ice Cream</t>
  </si>
  <si>
    <t>4815 Grammes Rd</t>
  </si>
  <si>
    <t>18104</t>
  </si>
  <si>
    <t>0213147</t>
  </si>
  <si>
    <t>Kelli's Gift Shop Supplies</t>
  </si>
  <si>
    <t>3311 Boyington Drive, Suite 40</t>
  </si>
  <si>
    <t>75006-5090</t>
  </si>
  <si>
    <t>0220271</t>
  </si>
  <si>
    <t>Southwest Direct, Inc.</t>
  </si>
  <si>
    <t>2129 Andrea Lane</t>
  </si>
  <si>
    <t>Fort Myers</t>
  </si>
  <si>
    <t>33912</t>
  </si>
  <si>
    <t>alumni printing</t>
  </si>
  <si>
    <t>0213583</t>
  </si>
  <si>
    <t>Store Supply Warehouse</t>
  </si>
  <si>
    <t>12955 Enterprise Way</t>
  </si>
  <si>
    <t>Bridgeton</t>
  </si>
  <si>
    <t>63044</t>
  </si>
  <si>
    <t>campus store</t>
  </si>
  <si>
    <t>0212533</t>
  </si>
  <si>
    <t>Tastykake</t>
  </si>
  <si>
    <t>4300 S. 26th St</t>
  </si>
  <si>
    <t>19112</t>
  </si>
  <si>
    <t>0213371</t>
  </si>
  <si>
    <t>World and Main, LLC</t>
  </si>
  <si>
    <t>324A Half Acre Rd</t>
  </si>
  <si>
    <t>Cranbury</t>
  </si>
  <si>
    <t>08512</t>
  </si>
  <si>
    <t>0000593</t>
  </si>
  <si>
    <t>Accountemps</t>
  </si>
  <si>
    <t>12400 Collections Center Dr</t>
  </si>
  <si>
    <t>QC</t>
  </si>
  <si>
    <t>0222406</t>
  </si>
  <si>
    <t>Adirondack Solutions Inc.</t>
  </si>
  <si>
    <t>PO Box 8102</t>
  </si>
  <si>
    <t>Bridgewater</t>
  </si>
  <si>
    <t>08807</t>
  </si>
  <si>
    <t>0037526</t>
  </si>
  <si>
    <t>Bette's Party Rentals</t>
  </si>
  <si>
    <t>1937 Macdade Blvd</t>
  </si>
  <si>
    <t>Woodlyn</t>
  </si>
  <si>
    <t>19094</t>
  </si>
  <si>
    <t>0222097</t>
  </si>
  <si>
    <t>Brookhaven National Laboratory</t>
  </si>
  <si>
    <t>Housing Office, Bldg 400A</t>
  </si>
  <si>
    <t>Upton</t>
  </si>
  <si>
    <t>11973</t>
  </si>
  <si>
    <t>student housing for research</t>
  </si>
  <si>
    <t>0001059</t>
  </si>
  <si>
    <t>Chesapeake Crab Connection Co.</t>
  </si>
  <si>
    <t>166 Lakewood Dr</t>
  </si>
  <si>
    <t>0145766</t>
  </si>
  <si>
    <t>DCTAG</t>
  </si>
  <si>
    <t>810 First St NE</t>
  </si>
  <si>
    <t>20002</t>
  </si>
  <si>
    <t>return of student funds</t>
  </si>
  <si>
    <t>0220352</t>
  </si>
  <si>
    <t>D-Up Entertainment</t>
  </si>
  <si>
    <t>70-11 108th St Apt #5M</t>
  </si>
  <si>
    <t>Forest Hills</t>
  </si>
  <si>
    <t>11375</t>
  </si>
  <si>
    <t>dj</t>
  </si>
  <si>
    <t>0216738</t>
  </si>
  <si>
    <t>Entertainment Avenue, Llc</t>
  </si>
  <si>
    <t>75 Security Blvd</t>
  </si>
  <si>
    <t>Prince Frederick</t>
  </si>
  <si>
    <t>20678</t>
  </si>
  <si>
    <t>0219257</t>
  </si>
  <si>
    <t>Green Dot, Etc. Inc.</t>
  </si>
  <si>
    <t>228 S. Washington St Ste B-10</t>
  </si>
  <si>
    <t>22314</t>
  </si>
  <si>
    <t>0213089</t>
  </si>
  <si>
    <t>Heart Breaker Video Disc Jocke</t>
  </si>
  <si>
    <t>10094 Lacy Rd</t>
  </si>
  <si>
    <t>47346</t>
  </si>
  <si>
    <t>0220382</t>
  </si>
  <si>
    <t>Just Don Productions, Inc.</t>
  </si>
  <si>
    <t>PO Box 868</t>
  </si>
  <si>
    <t>Baldwin Place</t>
  </si>
  <si>
    <t>10505</t>
  </si>
  <si>
    <t>0141265</t>
  </si>
  <si>
    <t>Key Plus School Products</t>
  </si>
  <si>
    <t>11185 Arrowhead Rd.</t>
  </si>
  <si>
    <t>Grafton</t>
  </si>
  <si>
    <t>44044</t>
  </si>
  <si>
    <t>0161750</t>
  </si>
  <si>
    <t>Life Uniform</t>
  </si>
  <si>
    <t>937 Church Rd</t>
  </si>
  <si>
    <t>08002</t>
  </si>
  <si>
    <t>nursing uniforms</t>
  </si>
  <si>
    <t>0210205</t>
  </si>
  <si>
    <t>Maplezone Sports Institute</t>
  </si>
  <si>
    <t>1451 Chichester Ave</t>
  </si>
  <si>
    <t>athletics</t>
  </si>
  <si>
    <t>0004914</t>
  </si>
  <si>
    <t>Moore College of Art</t>
  </si>
  <si>
    <t>20th &amp; the Pky</t>
  </si>
  <si>
    <t>st rent for Barnes program</t>
  </si>
  <si>
    <t>0067331</t>
  </si>
  <si>
    <t>Parkway Cleaners</t>
  </si>
  <si>
    <t>632 East Gay St</t>
  </si>
  <si>
    <t>clean band uniforms</t>
  </si>
  <si>
    <t>0213226</t>
  </si>
  <si>
    <t>Rachann Holdings, Inc.</t>
  </si>
  <si>
    <t>PO Box 4787</t>
  </si>
  <si>
    <t>Gary</t>
  </si>
  <si>
    <t>46404</t>
  </si>
  <si>
    <t>homecoming speaker</t>
  </si>
  <si>
    <t>0213055</t>
  </si>
  <si>
    <t>San Diego State University Res</t>
  </si>
  <si>
    <t>eCheckup to Go MC4730</t>
  </si>
  <si>
    <t>550 Campanile Dr</t>
  </si>
  <si>
    <t>San Diego</t>
  </si>
  <si>
    <t>92182-4730</t>
  </si>
  <si>
    <t>counseling materials</t>
  </si>
  <si>
    <t>0219261</t>
  </si>
  <si>
    <t>Sky Zone</t>
  </si>
  <si>
    <t>211 Executive Dr</t>
  </si>
  <si>
    <t>0220817</t>
  </si>
  <si>
    <t>Thessalonica Agricultural &amp; In</t>
  </si>
  <si>
    <t>1133, Broadway Suite 1226</t>
  </si>
  <si>
    <t>10010</t>
  </si>
  <si>
    <t>research program w/room &amp; board</t>
  </si>
  <si>
    <t>0217747</t>
  </si>
  <si>
    <t>Timber Lanes Bowling Alley</t>
  </si>
  <si>
    <t>1800 Baltimore Pike</t>
  </si>
  <si>
    <t>0216240</t>
  </si>
  <si>
    <t>Towson University Track &amp; Fiel</t>
  </si>
  <si>
    <t>8000 York Rd</t>
  </si>
  <si>
    <t>21252</t>
  </si>
  <si>
    <t>0212772</t>
  </si>
  <si>
    <t>ABC Companies</t>
  </si>
  <si>
    <t>1494 Federal St</t>
  </si>
  <si>
    <t>Camden</t>
  </si>
  <si>
    <t>08105</t>
  </si>
  <si>
    <t>0130756</t>
  </si>
  <si>
    <t>Abel Fence LLC</t>
  </si>
  <si>
    <t>791 Cool Creek Rd</t>
  </si>
  <si>
    <t>Wrightsville</t>
  </si>
  <si>
    <t>17368</t>
  </si>
  <si>
    <t>0000978</t>
  </si>
  <si>
    <t>Bancroft Construction</t>
  </si>
  <si>
    <t>1300 Grant Avenue, Suite 10</t>
  </si>
  <si>
    <t>19806</t>
  </si>
  <si>
    <t>construction for Rendall</t>
  </si>
  <si>
    <t>0000132</t>
  </si>
  <si>
    <t>Bayshore Transportation System</t>
  </si>
  <si>
    <t>901 Dawson Dr</t>
  </si>
  <si>
    <t>campus moves</t>
  </si>
  <si>
    <t>0219173</t>
  </si>
  <si>
    <t>Brandywine Coach Works</t>
  </si>
  <si>
    <t>1209 Baltimore Pike</t>
  </si>
  <si>
    <t>car repair</t>
  </si>
  <si>
    <t>0213611</t>
  </si>
  <si>
    <t>Calabro Bldg &amp; Painting Contra</t>
  </si>
  <si>
    <t>101 Chalfont Rd</t>
  </si>
  <si>
    <t>univ painters</t>
  </si>
  <si>
    <t>0063936</t>
  </si>
  <si>
    <t>Coatesville Area School Distri</t>
  </si>
  <si>
    <t>1029 E. Lincoln Hwy</t>
  </si>
  <si>
    <t>rent</t>
  </si>
  <si>
    <t>0195421</t>
  </si>
  <si>
    <t>Diversified Refrigeration</t>
  </si>
  <si>
    <t>105 High St</t>
  </si>
  <si>
    <t>Dublin</t>
  </si>
  <si>
    <t>18917</t>
  </si>
  <si>
    <t>0218936</t>
  </si>
  <si>
    <t>Empty My Space LLC</t>
  </si>
  <si>
    <t>560 Blackborse Hill Rd</t>
  </si>
  <si>
    <t>Dickey Hall and LLC basement clean out</t>
  </si>
  <si>
    <t>0114397</t>
  </si>
  <si>
    <t>Five Star Inc</t>
  </si>
  <si>
    <t>833 Lincoln Avenue, Unit 8</t>
  </si>
  <si>
    <t>0000404</t>
  </si>
  <si>
    <t>H. L. Wiker, Inc.</t>
  </si>
  <si>
    <t>PO Box 11055</t>
  </si>
  <si>
    <t>709 Hartman Station</t>
  </si>
  <si>
    <t>17605</t>
  </si>
  <si>
    <t>0001471</t>
  </si>
  <si>
    <t>Kappe Associates Inc</t>
  </si>
  <si>
    <t>100 Wormans Mill Ct</t>
  </si>
  <si>
    <t>Frederick</t>
  </si>
  <si>
    <t>21701</t>
  </si>
  <si>
    <t>WWTP</t>
  </si>
  <si>
    <t>0001473</t>
  </si>
  <si>
    <t>Life Science Products</t>
  </si>
  <si>
    <t>124 Speer Rd</t>
  </si>
  <si>
    <t>Chestertown</t>
  </si>
  <si>
    <t>21620</t>
  </si>
  <si>
    <t>0221081</t>
  </si>
  <si>
    <t>Lincoln Painting and Restorati</t>
  </si>
  <si>
    <t>710 Old Westtown Rd</t>
  </si>
  <si>
    <t>0037264</t>
  </si>
  <si>
    <t>M.K. Mcfadden Landscaping Inc</t>
  </si>
  <si>
    <t>106 Wedgewood Rd</t>
  </si>
  <si>
    <t>0215993</t>
  </si>
  <si>
    <t>Marvel's Landscaping &amp; General</t>
  </si>
  <si>
    <t>257 Glendale Rd</t>
  </si>
  <si>
    <t>0219434</t>
  </si>
  <si>
    <t>Millenia Products Group</t>
  </si>
  <si>
    <t>1345 Norwood Ave</t>
  </si>
  <si>
    <t>ASL kitchen</t>
  </si>
  <si>
    <t>0137838</t>
  </si>
  <si>
    <t>Miller Flooring Company Inc</t>
  </si>
  <si>
    <t>827 Lincoln Ave</t>
  </si>
  <si>
    <t>Unit 15</t>
  </si>
  <si>
    <t>0221815</t>
  </si>
  <si>
    <t>North East Contractors</t>
  </si>
  <si>
    <t>87 Blue Hen Dr</t>
  </si>
  <si>
    <t>0144646</t>
  </si>
  <si>
    <t>Paul's Plastering Inc</t>
  </si>
  <si>
    <t>19 Davidson Lane</t>
  </si>
  <si>
    <t>0213672</t>
  </si>
  <si>
    <t>PreDoc</t>
  </si>
  <si>
    <t>14 Chrisevyn Lane</t>
  </si>
  <si>
    <t>0211049</t>
  </si>
  <si>
    <t>Radius Systems, LLC</t>
  </si>
  <si>
    <t>101 Ponds Edge Dr</t>
  </si>
  <si>
    <t>Suite 201</t>
  </si>
  <si>
    <t>public safety cameras, etc</t>
  </si>
  <si>
    <t>0221513</t>
  </si>
  <si>
    <t>Raffaele D. Casale Events</t>
  </si>
  <si>
    <t>108 W. Germantown Ave</t>
  </si>
  <si>
    <t>Maple Shade</t>
  </si>
  <si>
    <t>08052</t>
  </si>
  <si>
    <t>0037082</t>
  </si>
  <si>
    <t>Safety Kleen</t>
  </si>
  <si>
    <t>1140 Greenhill Rd</t>
  </si>
  <si>
    <t>0213609</t>
  </si>
  <si>
    <t>Sinton Instruments</t>
  </si>
  <si>
    <t>4720 Walnut Street, Suite 102</t>
  </si>
  <si>
    <t>Boulder</t>
  </si>
  <si>
    <t>80301</t>
  </si>
  <si>
    <t>0216675</t>
  </si>
  <si>
    <t>Skylight Doctors. LLC</t>
  </si>
  <si>
    <t>145 N Ridge Ave</t>
  </si>
  <si>
    <t>0213277</t>
  </si>
  <si>
    <t>SSM Group</t>
  </si>
  <si>
    <t>1047 North Park Rd</t>
  </si>
  <si>
    <t>19610</t>
  </si>
  <si>
    <t>0207747</t>
  </si>
  <si>
    <t>The Meter Guy LLC</t>
  </si>
  <si>
    <t>5758 Glen Oaks Dr</t>
  </si>
  <si>
    <t>0214483</t>
  </si>
  <si>
    <t>Traffic Planning and Design, I</t>
  </si>
  <si>
    <t>2500 E. High St Suite 650</t>
  </si>
  <si>
    <t>0000309</t>
  </si>
  <si>
    <t>USA Bluebook</t>
  </si>
  <si>
    <t>PO Box 9004</t>
  </si>
  <si>
    <t>Gurnee</t>
  </si>
  <si>
    <t>60031-9004</t>
  </si>
  <si>
    <t>0217873</t>
  </si>
  <si>
    <t>AASCU</t>
  </si>
  <si>
    <t>1307 New York Ave Nw, 5th Fl</t>
  </si>
  <si>
    <t>0161173</t>
  </si>
  <si>
    <t>Assessment Technologies Instit</t>
  </si>
  <si>
    <t>11161 Overbrook Rd</t>
  </si>
  <si>
    <t>Leawood</t>
  </si>
  <si>
    <t>66211</t>
  </si>
  <si>
    <t>0037298</t>
  </si>
  <si>
    <t>Association for Institutional</t>
  </si>
  <si>
    <t>Dept 177 PO Box 850001</t>
  </si>
  <si>
    <t>32885-0177</t>
  </si>
  <si>
    <t>0167861</t>
  </si>
  <si>
    <t>Association of American Colleg</t>
  </si>
  <si>
    <t>1818 R Street, NW</t>
  </si>
  <si>
    <t>20009</t>
  </si>
  <si>
    <t>0217815</t>
  </si>
  <si>
    <t>Baker Tilly Beers &amp; Cutler LLC</t>
  </si>
  <si>
    <t>8219 Leesburg Pike</t>
  </si>
  <si>
    <t>Tysons Corner</t>
  </si>
  <si>
    <t>0220477</t>
  </si>
  <si>
    <t>Chester County Community Found</t>
  </si>
  <si>
    <t>28 West Market St</t>
  </si>
  <si>
    <t>0127125</t>
  </si>
  <si>
    <t>Cision US, Inc.</t>
  </si>
  <si>
    <t>130 E. Randolph St. 7th Floor</t>
  </si>
  <si>
    <t>60601</t>
  </si>
  <si>
    <t>software for Communication dept</t>
  </si>
  <si>
    <t>0167989</t>
  </si>
  <si>
    <t>College Success Foundation</t>
  </si>
  <si>
    <t>1805 7th Street, NW</t>
  </si>
  <si>
    <t>Attn: College Pgrms</t>
  </si>
  <si>
    <t>20001</t>
  </si>
  <si>
    <t>0104926</t>
  </si>
  <si>
    <t>Comcast Spotlight</t>
  </si>
  <si>
    <t>PO Box 415949</t>
  </si>
  <si>
    <t>02241-5949</t>
  </si>
  <si>
    <t>0057201</t>
  </si>
  <si>
    <t>Conservation Center for Art &amp;</t>
  </si>
  <si>
    <t>264 South 23rd St.</t>
  </si>
  <si>
    <t>art restoration</t>
  </si>
  <si>
    <t>0222294</t>
  </si>
  <si>
    <t>Creative Business Advisors, In</t>
  </si>
  <si>
    <t>1130 West Nolcrest Dr</t>
  </si>
  <si>
    <t>20903</t>
  </si>
  <si>
    <t>0104185</t>
  </si>
  <si>
    <t>Delaware County Magazine</t>
  </si>
  <si>
    <t>401 Burmont Ave</t>
  </si>
  <si>
    <t>0213433</t>
  </si>
  <si>
    <t>Digital River, Inc.</t>
  </si>
  <si>
    <t>10380 Bren Rd West</t>
  </si>
  <si>
    <t>Hopkins</t>
  </si>
  <si>
    <t>55343-9072</t>
  </si>
  <si>
    <t>0216712</t>
  </si>
  <si>
    <t>Diversified Search LLC</t>
  </si>
  <si>
    <t>One Commerce Square</t>
  </si>
  <si>
    <t>2005 Market St, 33rd Floor</t>
  </si>
  <si>
    <t>0219255</t>
  </si>
  <si>
    <t>Examsoft Worldwide, Inc.</t>
  </si>
  <si>
    <t>1615 S. Congress Ave Ste 105</t>
  </si>
  <si>
    <t>Delray Beach</t>
  </si>
  <si>
    <t>33445</t>
  </si>
  <si>
    <t>0220815</t>
  </si>
  <si>
    <t>Forum on Education Abroad</t>
  </si>
  <si>
    <t>C/O Dickerson College</t>
  </si>
  <si>
    <t>PO Box 1773</t>
  </si>
  <si>
    <t>17013</t>
  </si>
  <si>
    <t>0212966</t>
  </si>
  <si>
    <t>Fulbright Association</t>
  </si>
  <si>
    <t>1900 L St Nw, Suite 302</t>
  </si>
  <si>
    <t>0220348</t>
  </si>
  <si>
    <t>iHeart Media</t>
  </si>
  <si>
    <t>111 Presidential Blvd, Ste 100</t>
  </si>
  <si>
    <t>0045332</t>
  </si>
  <si>
    <t>Indiana University</t>
  </si>
  <si>
    <t>PO Box 66248</t>
  </si>
  <si>
    <t>Accounts Receivable</t>
  </si>
  <si>
    <t>46266</t>
  </si>
  <si>
    <t>0212842</t>
  </si>
  <si>
    <t>Javan Engineering, Inc.</t>
  </si>
  <si>
    <t>465 Maryland Dr, Suite 100</t>
  </si>
  <si>
    <t>0100410</t>
  </si>
  <si>
    <t>Jennersville Regional</t>
  </si>
  <si>
    <t>1015 W Baltimore Pike</t>
  </si>
  <si>
    <t>0218896</t>
  </si>
  <si>
    <t>Leon Ford Speaks LLC</t>
  </si>
  <si>
    <t>1256 Catalina Dr</t>
  </si>
  <si>
    <t>Monroeville</t>
  </si>
  <si>
    <t>15146</t>
  </si>
  <si>
    <t>0167475</t>
  </si>
  <si>
    <t>LJS Group</t>
  </si>
  <si>
    <t>PO Box 143</t>
  </si>
  <si>
    <t>15146-0143</t>
  </si>
  <si>
    <t>0216096</t>
  </si>
  <si>
    <t>Management Concepts</t>
  </si>
  <si>
    <t>8230 Leesburg Pike</t>
  </si>
  <si>
    <t>0213545</t>
  </si>
  <si>
    <t>Mason Jay Blacher &amp; Associates</t>
  </si>
  <si>
    <t>2210 Fairview Ave East</t>
  </si>
  <si>
    <t>Seattle</t>
  </si>
  <si>
    <t>98102</t>
  </si>
  <si>
    <t>0217704</t>
  </si>
  <si>
    <t>Microsoft Imagine Subscription</t>
  </si>
  <si>
    <t>One Microsoft Way</t>
  </si>
  <si>
    <t>0085285</t>
  </si>
  <si>
    <t>National Association of HBCU T</t>
  </si>
  <si>
    <t>Shelton State Comm College</t>
  </si>
  <si>
    <t>Ronald Range, Title II Dir.</t>
  </si>
  <si>
    <t>Tuscaloosa</t>
  </si>
  <si>
    <t>35401</t>
  </si>
  <si>
    <t>0169659</t>
  </si>
  <si>
    <t>NCR Foundation</t>
  </si>
  <si>
    <t>750 N. Diamond Bar Blvd.</t>
  </si>
  <si>
    <t>Diamond Bar</t>
  </si>
  <si>
    <t>91765</t>
  </si>
  <si>
    <t>0217284</t>
  </si>
  <si>
    <t>NFP Retirement, Inc.</t>
  </si>
  <si>
    <t>120 Vantis, Suite 400</t>
  </si>
  <si>
    <t>Aliso Viejo</t>
  </si>
  <si>
    <t>92656</t>
  </si>
  <si>
    <t>0210424</t>
  </si>
  <si>
    <t>Office of the State Superinten</t>
  </si>
  <si>
    <t>DC Tag - Melanie Fleming</t>
  </si>
  <si>
    <t>810 1st St NE - 3rd Floor</t>
  </si>
  <si>
    <t>0037399</t>
  </si>
  <si>
    <t>Operation Crossroads Africa Ii</t>
  </si>
  <si>
    <t>34 Mt. Morris Park</t>
  </si>
  <si>
    <t>10027</t>
  </si>
  <si>
    <t>0213848</t>
  </si>
  <si>
    <t>Pa Department of Revenue</t>
  </si>
  <si>
    <t>PO Box 280406</t>
  </si>
  <si>
    <t>17128-0406</t>
  </si>
  <si>
    <t>0037250</t>
  </si>
  <si>
    <t>Perform Better/MF Athletic</t>
  </si>
  <si>
    <t>PO Box 8090</t>
  </si>
  <si>
    <t>Cranston</t>
  </si>
  <si>
    <t>02920-0090</t>
  </si>
  <si>
    <t>0037596</t>
  </si>
  <si>
    <t>PFM Asset Management, LLC</t>
  </si>
  <si>
    <t>Two Logan Square</t>
  </si>
  <si>
    <t>Suite 1600</t>
  </si>
  <si>
    <t>0181146</t>
  </si>
  <si>
    <t>PHEAA NG EAP</t>
  </si>
  <si>
    <t>21264-4849</t>
  </si>
  <si>
    <t>0000243</t>
  </si>
  <si>
    <t>PHEAA Path</t>
  </si>
  <si>
    <t>0218501</t>
  </si>
  <si>
    <t>PNC Equipment Finance LLC</t>
  </si>
  <si>
    <t>995 Dalton Ave</t>
  </si>
  <si>
    <t>45203</t>
  </si>
  <si>
    <t>0212258</t>
  </si>
  <si>
    <t>Project Concert</t>
  </si>
  <si>
    <t>107 E Us Hwy 69</t>
  </si>
  <si>
    <t>64119</t>
  </si>
  <si>
    <t>0115657</t>
  </si>
  <si>
    <t>Promoversity</t>
  </si>
  <si>
    <t>6213 Factory Road, Suite A</t>
  </si>
  <si>
    <t>Crystal Lake</t>
  </si>
  <si>
    <t>60014</t>
  </si>
  <si>
    <t>0000523</t>
  </si>
  <si>
    <t>Radio One, Inc. Wrnb</t>
  </si>
  <si>
    <t>Two Bala Plaza</t>
  </si>
  <si>
    <t>0123102</t>
  </si>
  <si>
    <t>Sallie Mae</t>
  </si>
  <si>
    <t>Ops. Finance Check Process</t>
  </si>
  <si>
    <t>return of funds</t>
  </si>
  <si>
    <t>0218944</t>
  </si>
  <si>
    <t>Sidney L Gold &amp; Associates, P.</t>
  </si>
  <si>
    <t>1835 Market Street, Ste 515</t>
  </si>
  <si>
    <t>0213215</t>
  </si>
  <si>
    <t>Speak uP Enterprise</t>
  </si>
  <si>
    <t>0218421</t>
  </si>
  <si>
    <t>Strategic Evaluations, Inc.</t>
  </si>
  <si>
    <t>5501 Woodberry Rd</t>
  </si>
  <si>
    <t>Durham</t>
  </si>
  <si>
    <t>27707-5358</t>
  </si>
  <si>
    <t>0222447</t>
  </si>
  <si>
    <t>The Charlotte Post Foundation</t>
  </si>
  <si>
    <t>PO Box 30144</t>
  </si>
  <si>
    <t>28230</t>
  </si>
  <si>
    <t>0146570</t>
  </si>
  <si>
    <t>The College Board</t>
  </si>
  <si>
    <t>ACCUPLACER Dept.</t>
  </si>
  <si>
    <t>PO Box 7500</t>
  </si>
  <si>
    <t>London</t>
  </si>
  <si>
    <t>40742</t>
  </si>
  <si>
    <t>0144182</t>
  </si>
  <si>
    <t>The Pittsburgh Promise</t>
  </si>
  <si>
    <t>1901 Centre Avenue; Suite 204</t>
  </si>
  <si>
    <t>15219</t>
  </si>
  <si>
    <t>0221298</t>
  </si>
  <si>
    <t>Trainyourmuse.Com</t>
  </si>
  <si>
    <t>2122 Willow Way</t>
  </si>
  <si>
    <t>19810</t>
  </si>
  <si>
    <t>0064677</t>
  </si>
  <si>
    <t>U S Department of Homeland Sec</t>
  </si>
  <si>
    <t>Premium Processing Services</t>
  </si>
  <si>
    <t>Uscis, Vermont Srvc Ctr</t>
  </si>
  <si>
    <t>Saint Albans</t>
  </si>
  <si>
    <t>VT</t>
  </si>
  <si>
    <t>05478</t>
  </si>
  <si>
    <t>0213457</t>
  </si>
  <si>
    <t>United Educators</t>
  </si>
  <si>
    <t>7700 Wisconsin Avenue, Ste 500</t>
  </si>
  <si>
    <t>Bethesda</t>
  </si>
  <si>
    <t>20814</t>
  </si>
  <si>
    <t>0221789</t>
  </si>
  <si>
    <t>West Health Advocate Solutions</t>
  </si>
  <si>
    <t>11808 Miracles Hill Dr</t>
  </si>
  <si>
    <t>68154-4403</t>
  </si>
  <si>
    <t>0185566</t>
  </si>
  <si>
    <t>American Express Business Trav</t>
  </si>
  <si>
    <t>101 Hudson St</t>
  </si>
  <si>
    <t>Jersey City</t>
  </si>
  <si>
    <t>07302</t>
  </si>
  <si>
    <t>0002590</t>
  </si>
  <si>
    <t>Eglomise Designs, Inc.</t>
  </si>
  <si>
    <t>4 Antietam St</t>
  </si>
  <si>
    <t>Devens</t>
  </si>
  <si>
    <t>01434</t>
  </si>
  <si>
    <t>retirement gifts</t>
  </si>
  <si>
    <t>0169020</t>
  </si>
  <si>
    <t>Healy Awards, Inc.</t>
  </si>
  <si>
    <t>N94 W14431 Garwin Mace Dr</t>
  </si>
  <si>
    <t>Menomonee Falls</t>
  </si>
  <si>
    <t>53051</t>
  </si>
  <si>
    <t>0167578</t>
  </si>
  <si>
    <t>Magnet Mailers</t>
  </si>
  <si>
    <t>14 Park Ave</t>
  </si>
  <si>
    <t>Hillsborough</t>
  </si>
  <si>
    <t>08844</t>
  </si>
  <si>
    <t>alumni mailing</t>
  </si>
  <si>
    <t>0215965</t>
  </si>
  <si>
    <t>Multiview, Inc.</t>
  </si>
  <si>
    <t>7701 Las Colinas Ridge Ste 800</t>
  </si>
  <si>
    <t>75063</t>
  </si>
  <si>
    <t>advertising</t>
  </si>
  <si>
    <t>0000299</t>
  </si>
  <si>
    <t>Peterson's</t>
  </si>
  <si>
    <t>PO Box 30216</t>
  </si>
  <si>
    <t>68103</t>
  </si>
  <si>
    <t>communications</t>
  </si>
  <si>
    <t>0000541</t>
  </si>
  <si>
    <t>Regal Forms</t>
  </si>
  <si>
    <t>150 White Plains Rd</t>
  </si>
  <si>
    <t>Suite 406</t>
  </si>
  <si>
    <t>Tarrytown</t>
  </si>
  <si>
    <t>10591</t>
  </si>
  <si>
    <t>parking tickets</t>
  </si>
  <si>
    <t>0002131</t>
  </si>
  <si>
    <t>Scrip Safe Security Products</t>
  </si>
  <si>
    <t>diploma covers</t>
  </si>
  <si>
    <t>0213162</t>
  </si>
  <si>
    <t>Tony Wilson &amp; Associates</t>
  </si>
  <si>
    <t>2727 East Anaheim St. #40218</t>
  </si>
  <si>
    <t>Long Beach</t>
  </si>
  <si>
    <t>90804</t>
  </si>
  <si>
    <t>communications graphic deisgner</t>
  </si>
  <si>
    <t>0213178</t>
  </si>
  <si>
    <t>VAR Technology Finance</t>
  </si>
  <si>
    <t>2330 Interstate 30</t>
  </si>
  <si>
    <t>Mesquite</t>
  </si>
  <si>
    <t>75150</t>
  </si>
  <si>
    <t>financing from IT project</t>
  </si>
  <si>
    <t>Academic Tech Support Center</t>
  </si>
  <si>
    <t>Admissions Graduate</t>
  </si>
  <si>
    <t>Alumni Relations</t>
  </si>
  <si>
    <t>Art</t>
  </si>
  <si>
    <t>Assemblies and Chapel</t>
  </si>
  <si>
    <t>Athletic Trainer</t>
  </si>
  <si>
    <t>Band</t>
  </si>
  <si>
    <t>Baseball</t>
  </si>
  <si>
    <t>Bd Of Trustees</t>
  </si>
  <si>
    <t>Biology</t>
  </si>
  <si>
    <t>Business Office</t>
  </si>
  <si>
    <t>Career Fair</t>
  </si>
  <si>
    <t>CASA Ctr F Acad Success</t>
  </si>
  <si>
    <t>Cheerleaders</t>
  </si>
  <si>
    <t>Chemistry</t>
  </si>
  <si>
    <t>Coatesville Campus</t>
  </si>
  <si>
    <t>Commencement</t>
  </si>
  <si>
    <t>Concert Choir</t>
  </si>
  <si>
    <t>Dean' Office - Humanities</t>
  </si>
  <si>
    <t>Director of Student Act</t>
  </si>
  <si>
    <t>DOE-UB-Continuing Program</t>
  </si>
  <si>
    <t>DOE-UB-Pre-College Program</t>
  </si>
  <si>
    <t>DOJ-OVW-Domestic Violence Prev</t>
  </si>
  <si>
    <t>Economics and Business</t>
  </si>
  <si>
    <t>Education</t>
  </si>
  <si>
    <t>English</t>
  </si>
  <si>
    <t>Faculty Development</t>
  </si>
  <si>
    <t>Football</t>
  </si>
  <si>
    <t>General Buildings</t>
  </si>
  <si>
    <t>History</t>
  </si>
  <si>
    <t>Human Resources</t>
  </si>
  <si>
    <t>Human Services</t>
  </si>
  <si>
    <t>Information Technology</t>
  </si>
  <si>
    <t>Institutional Research</t>
  </si>
  <si>
    <t>Internat'l Stu Aff</t>
  </si>
  <si>
    <t>Language Assistants</t>
  </si>
  <si>
    <t>Languages and Linguistics</t>
  </si>
  <si>
    <t>Lincolnian</t>
  </si>
  <si>
    <t>LS AMP Sr Level Alliance</t>
  </si>
  <si>
    <t>Mass Communications</t>
  </si>
  <si>
    <t>Mathematics</t>
  </si>
  <si>
    <t>Men's Basketball</t>
  </si>
  <si>
    <t>Middle States Self-Study</t>
  </si>
  <si>
    <t>MSA Dept.</t>
  </si>
  <si>
    <t>NSF BRAINLU</t>
  </si>
  <si>
    <t>NSF Effects of Atomic-Scale Di</t>
  </si>
  <si>
    <t>NSF-Drexel-Brookhaven-2018</t>
  </si>
  <si>
    <t>NSF-Drexel-GlobalCUNY 2018</t>
  </si>
  <si>
    <t>NSF-Drexel-STEM Rsrch-Greece18</t>
  </si>
  <si>
    <t>NSF-LEAPS-T</t>
  </si>
  <si>
    <t>NSF-The LEAPS Scholars Progra</t>
  </si>
  <si>
    <t>NSF-VSU-Algebra Project</t>
  </si>
  <si>
    <t>Nursing Program</t>
  </si>
  <si>
    <t>Ofc of VP Advancement</t>
  </si>
  <si>
    <t>Office of Admissions</t>
  </si>
  <si>
    <t>Office of Registrar</t>
  </si>
  <si>
    <t>Office of Sponsored Programs</t>
  </si>
  <si>
    <t>Office of VP for Fiscal Affrs</t>
  </si>
  <si>
    <t>Physical and Health Education</t>
  </si>
  <si>
    <t>Physics</t>
  </si>
  <si>
    <t>Presidential Disc Scholarship</t>
  </si>
  <si>
    <t>President's Office</t>
  </si>
  <si>
    <t>Psychology</t>
  </si>
  <si>
    <t>Public Information</t>
  </si>
  <si>
    <t>Public Safety and Security</t>
  </si>
  <si>
    <t>Resid. Life &amp; Student Conduct</t>
  </si>
  <si>
    <t>SGA</t>
  </si>
  <si>
    <t>Soccer</t>
  </si>
  <si>
    <t>Sociology</t>
  </si>
  <si>
    <t>Special Event Accommodations</t>
  </si>
  <si>
    <t>Sports Information</t>
  </si>
  <si>
    <t>Title III 2017 Activity VI</t>
  </si>
  <si>
    <t>Title III HBCU Activity I</t>
  </si>
  <si>
    <t>Title III HBCU Activity II</t>
  </si>
  <si>
    <t>Title III HBCU Activity III</t>
  </si>
  <si>
    <t>Title III HBCU Activity VIII</t>
  </si>
  <si>
    <t>Title III HBCU-17 Activity I</t>
  </si>
  <si>
    <t>Title III HBCU-17 Activity IV</t>
  </si>
  <si>
    <t>Title III HBCY-Carryover</t>
  </si>
  <si>
    <t>Title III SAFRA 15-Acti III</t>
  </si>
  <si>
    <t>Title III SAFRA 15-Activity I</t>
  </si>
  <si>
    <t>Title III SAFRA 15-Carryforwar</t>
  </si>
  <si>
    <t>Title III SAFRA15-Activity IV</t>
  </si>
  <si>
    <t>Title IX Coordinator</t>
  </si>
  <si>
    <t>Track and Cross Country</t>
  </si>
  <si>
    <t>University President's Discret</t>
  </si>
  <si>
    <t>Upward Bound</t>
  </si>
  <si>
    <t>Vira Heinz Schol-Women In Glob</t>
  </si>
  <si>
    <t>Visual and Performing Arts</t>
  </si>
  <si>
    <t>VP Office of Acad Affrs</t>
  </si>
  <si>
    <t>Women's Basketball</t>
  </si>
  <si>
    <t>Women's Center</t>
  </si>
  <si>
    <t>Women's Soccer</t>
  </si>
  <si>
    <t>Women's Softball</t>
  </si>
  <si>
    <t>Women's Track</t>
  </si>
  <si>
    <t>Women's Volleyball</t>
  </si>
  <si>
    <t>2017-18</t>
  </si>
  <si>
    <t>2016-17 vs. 2017-18</t>
  </si>
  <si>
    <t>FY2017-18</t>
  </si>
  <si>
    <t>2017-2018</t>
  </si>
  <si>
    <t>Bus&amp;Entrep Studies</t>
  </si>
  <si>
    <t>Financal Aid</t>
  </si>
  <si>
    <t>Agency Service Fees</t>
  </si>
  <si>
    <t>Admissions Undergraduate</t>
  </si>
  <si>
    <t>Athletics-General Expense</t>
  </si>
  <si>
    <t>Bursar's Office</t>
  </si>
  <si>
    <t>Class Deans</t>
  </si>
  <si>
    <t>Dean of Students</t>
  </si>
  <si>
    <t>Dean of the Faculty</t>
  </si>
  <si>
    <t>Development - Fundraising</t>
  </si>
  <si>
    <t>Development - Operations</t>
  </si>
  <si>
    <t>Faculty Affairs</t>
  </si>
  <si>
    <t>Financial Aid</t>
  </si>
  <si>
    <t>Government Relations</t>
  </si>
  <si>
    <t>Mellon Foundation Grant</t>
  </si>
  <si>
    <t>Men's Track</t>
  </si>
  <si>
    <t>NSF-Target Infusion Project</t>
  </si>
  <si>
    <t>Political Science</t>
  </si>
  <si>
    <t>Purchasing</t>
  </si>
  <si>
    <t>SACE - Admissions</t>
  </si>
  <si>
    <t>SACE - Economics and Business</t>
  </si>
  <si>
    <t>SACE - Education</t>
  </si>
  <si>
    <t>SACE - Human Services</t>
  </si>
  <si>
    <t>Sponsored Programs Office</t>
  </si>
  <si>
    <t>Student Engagement</t>
  </si>
  <si>
    <t>Student Life</t>
  </si>
  <si>
    <t>Title III HBCU-17 Activity II</t>
  </si>
  <si>
    <t>Title III HBCU-17 Activity III</t>
  </si>
  <si>
    <t>Title III HBCU-17 Carryover</t>
  </si>
  <si>
    <t>VA Relations</t>
  </si>
  <si>
    <t>VP of Academic Affairs</t>
  </si>
  <si>
    <t>VP of Advancement</t>
  </si>
  <si>
    <t>VP of Finance &amp; Admin</t>
  </si>
  <si>
    <t>VP of Human Resources</t>
  </si>
  <si>
    <t>VP of Student Success</t>
  </si>
  <si>
    <t>Wellness Center</t>
  </si>
  <si>
    <t>RESEARCH</t>
  </si>
  <si>
    <t>Academic Student Support</t>
  </si>
  <si>
    <t>AVP Office of Enrollment</t>
  </si>
  <si>
    <t>Bio Med/Health Science</t>
  </si>
  <si>
    <t>Campus Store</t>
  </si>
  <si>
    <t>Career Services</t>
  </si>
  <si>
    <t>Comm &amp; Public Relations</t>
  </si>
  <si>
    <t>Computer Science</t>
  </si>
  <si>
    <t>Counseling</t>
  </si>
  <si>
    <t>Health and Wellness</t>
  </si>
  <si>
    <t>Institutional Equity</t>
  </si>
  <si>
    <t>NSF Bioninformatics Program LU</t>
  </si>
  <si>
    <t>SACE - Administrative</t>
  </si>
  <si>
    <t>Special Events</t>
  </si>
  <si>
    <t>Future - Act 1</t>
  </si>
  <si>
    <t>General Admin Expenses</t>
  </si>
  <si>
    <t>Men's Baseball</t>
  </si>
  <si>
    <t>Men's Football</t>
  </si>
  <si>
    <t>2020-21</t>
  </si>
  <si>
    <t>Blackbaud, Inc.</t>
  </si>
  <si>
    <t>Ellucian Company L.P.</t>
  </si>
  <si>
    <t>Howard Technology Solutions</t>
  </si>
  <si>
    <t>PO Box 1588</t>
  </si>
  <si>
    <t>Laurel</t>
  </si>
  <si>
    <t>MS</t>
  </si>
  <si>
    <t>39441</t>
  </si>
  <si>
    <t>Package Concierge, Inc.</t>
  </si>
  <si>
    <t>445 Main St</t>
  </si>
  <si>
    <t>Medfield</t>
  </si>
  <si>
    <t>02052</t>
  </si>
  <si>
    <t>Xerox Corp</t>
  </si>
  <si>
    <t>B &amp; H Photo &amp; Electronics Corp.</t>
  </si>
  <si>
    <t>61402</t>
  </si>
  <si>
    <t>30368</t>
  </si>
  <si>
    <t>McGraw Hill Global Education Holdings, LLC</t>
  </si>
  <si>
    <t>1st Choice Lock &amp; Safe LLC</t>
  </si>
  <si>
    <t>12 Benjamin Run</t>
  </si>
  <si>
    <t>Landenberg</t>
  </si>
  <si>
    <t>19350</t>
  </si>
  <si>
    <t>3B Sevices, Inc.</t>
  </si>
  <si>
    <t>PO Box 15183</t>
  </si>
  <si>
    <t>19612</t>
  </si>
  <si>
    <t>ESS</t>
  </si>
  <si>
    <t>5115 Campus Dr</t>
  </si>
  <si>
    <t>60197</t>
  </si>
  <si>
    <t>PO Box 660176</t>
  </si>
  <si>
    <t>Henry Schein, Inc.</t>
  </si>
  <si>
    <t>135 Duryea Rd</t>
  </si>
  <si>
    <t>Melville</t>
  </si>
  <si>
    <t>11747</t>
  </si>
  <si>
    <t>KH2 Design</t>
  </si>
  <si>
    <t>123 Reay Lane</t>
  </si>
  <si>
    <t>Butler</t>
  </si>
  <si>
    <t>16002</t>
  </si>
  <si>
    <t>McKesson Medical-Surgical Government Solutions LLC (MMSG</t>
  </si>
  <si>
    <t>9954 Maryland Dr</t>
  </si>
  <si>
    <t>Henrico</t>
  </si>
  <si>
    <t>23233</t>
  </si>
  <si>
    <t>17603</t>
  </si>
  <si>
    <t>54 S. Third St.</t>
  </si>
  <si>
    <t>Suite #2</t>
  </si>
  <si>
    <t>07101</t>
  </si>
  <si>
    <t>Aramark Management Services Ltd.</t>
  </si>
  <si>
    <t>1101 Market St</t>
  </si>
  <si>
    <t>24th Floor</t>
  </si>
  <si>
    <t>Atlantic Coast Communications NJ, Inc.</t>
  </si>
  <si>
    <t>7112 Airport Hwy</t>
  </si>
  <si>
    <t>08109</t>
  </si>
  <si>
    <t>Bauguess Electrical Services, Inc.</t>
  </si>
  <si>
    <t>1400 Interchange Blvd</t>
  </si>
  <si>
    <t>Suite B</t>
  </si>
  <si>
    <t>19711</t>
  </si>
  <si>
    <t>85072</t>
  </si>
  <si>
    <t>EEMA O&amp;M Services Group, Inc.</t>
  </si>
  <si>
    <t>140 Clemens Rd</t>
  </si>
  <si>
    <t>Suite 101</t>
  </si>
  <si>
    <t>17602</t>
  </si>
  <si>
    <t>Spectrum Usa</t>
  </si>
  <si>
    <t>1527 Gause Blvd.</t>
  </si>
  <si>
    <t>Suite 211</t>
  </si>
  <si>
    <t>Slidell</t>
  </si>
  <si>
    <t>LA</t>
  </si>
  <si>
    <t>70458</t>
  </si>
  <si>
    <t>Tim O'Connell &amp; Sons, Inc.</t>
  </si>
  <si>
    <t>2 Meco Cir</t>
  </si>
  <si>
    <t>Boxwood Industrial Park</t>
  </si>
  <si>
    <t>UGI Utilities Inc.</t>
  </si>
  <si>
    <t>PO Box 15503</t>
  </si>
  <si>
    <t>19886</t>
  </si>
  <si>
    <t>Assessment Technologies Institute, Llc</t>
  </si>
  <si>
    <t>Suite 400</t>
  </si>
  <si>
    <t>Dr. Jose Monasterio</t>
  </si>
  <si>
    <t>P.O. Box 285</t>
  </si>
  <si>
    <t>Thorndale</t>
  </si>
  <si>
    <t>19372</t>
  </si>
  <si>
    <t>Eckert Seamans Cherin &amp; Mellott, L</t>
  </si>
  <si>
    <t>37930</t>
  </si>
  <si>
    <t>Educational Computer Systems, Inc.</t>
  </si>
  <si>
    <t>Two Pierce Place</t>
  </si>
  <si>
    <t>14th Floor</t>
  </si>
  <si>
    <t>Green Key Solutions LLC</t>
  </si>
  <si>
    <t>136 Madison Ave</t>
  </si>
  <si>
    <t>10016</t>
  </si>
  <si>
    <t>Kaplan Higher Education Corp</t>
  </si>
  <si>
    <t>94145</t>
  </si>
  <si>
    <t>120 Vantis</t>
  </si>
  <si>
    <t>RaVonda Dalton-Rann</t>
  </si>
  <si>
    <t>310 West Fourth St</t>
  </si>
  <si>
    <t>Apt 1706</t>
  </si>
  <si>
    <t>27101</t>
  </si>
  <si>
    <t>Sheepdog Protective Services, LLC</t>
  </si>
  <si>
    <t>2575 Eastern Blvd</t>
  </si>
  <si>
    <t>Suite 209</t>
  </si>
  <si>
    <t>York</t>
  </si>
  <si>
    <t>17402</t>
  </si>
  <si>
    <t>Social Work P.R.N. Inc.</t>
  </si>
  <si>
    <t>10680 Barkley St</t>
  </si>
  <si>
    <t>66212</t>
  </si>
  <si>
    <t>Technology Integration Group</t>
  </si>
  <si>
    <t>424 E Central Blvd</t>
  </si>
  <si>
    <t>#134</t>
  </si>
  <si>
    <t>32801</t>
  </si>
  <si>
    <t>54956</t>
  </si>
  <si>
    <t>Stewart Business Systems, LLC</t>
  </si>
  <si>
    <t>6000 Irwin Rd</t>
  </si>
  <si>
    <t>Mount Laurel</t>
  </si>
  <si>
    <t>08054</t>
  </si>
  <si>
    <t>THG Transport, Inc.</t>
  </si>
  <si>
    <t>1147 Saint Finegan Dr</t>
  </si>
  <si>
    <t>Ad Astra Information Systems, LLC</t>
  </si>
  <si>
    <t>6900 W. 80th Street</t>
  </si>
  <si>
    <t>Suite 30</t>
  </si>
  <si>
    <t xml:space="preserve">Overland Park </t>
  </si>
  <si>
    <t>14101 Willard Rd #a</t>
  </si>
  <si>
    <t>Chantilly</t>
  </si>
  <si>
    <t>Beacon Technologies</t>
  </si>
  <si>
    <t>164 B Thatcher Rd</t>
  </si>
  <si>
    <t>Greensboro</t>
  </si>
  <si>
    <t>2000 Daniel Island Dr</t>
  </si>
  <si>
    <t>Charleston</t>
  </si>
  <si>
    <t>Box, Inc.</t>
  </si>
  <si>
    <t>900 Jefferson Ave</t>
  </si>
  <si>
    <t>Redwood City</t>
  </si>
  <si>
    <t>Calendly, LLC</t>
  </si>
  <si>
    <t>271 17th St NW</t>
  </si>
  <si>
    <t>Ste 1000</t>
  </si>
  <si>
    <t>Cofense, Inc.</t>
  </si>
  <si>
    <t>1602 Village Market Blvd SE</t>
  </si>
  <si>
    <t>Leesburg</t>
  </si>
  <si>
    <t>Crown Castle Fiber, LLC</t>
  </si>
  <si>
    <t>PO Box 21772</t>
  </si>
  <si>
    <t>10087-1772</t>
  </si>
  <si>
    <t>EAB Global</t>
  </si>
  <si>
    <t>1920 East Parham Rd</t>
  </si>
  <si>
    <t>Richmond</t>
  </si>
  <si>
    <t>Faronics Technologies USA, Inc.</t>
  </si>
  <si>
    <t>5506 Sunol Blvd</t>
  </si>
  <si>
    <t>Suite 202</t>
  </si>
  <si>
    <t>Pleasanton</t>
  </si>
  <si>
    <t>Foleon, Inc.</t>
  </si>
  <si>
    <t>228 East 45th St</t>
  </si>
  <si>
    <t>Suite 9E</t>
  </si>
  <si>
    <t>Front Rush</t>
  </si>
  <si>
    <t>62 S. Main St</t>
  </si>
  <si>
    <t>Yardley</t>
  </si>
  <si>
    <t>Game Theory Group International</t>
  </si>
  <si>
    <t>220 Cotanche St</t>
  </si>
  <si>
    <t>Hannon Hill Corp</t>
  </si>
  <si>
    <t>3423 Peidmont Rd NE</t>
  </si>
  <si>
    <t>Ste 520</t>
  </si>
  <si>
    <t>Atlantic</t>
  </si>
  <si>
    <t>Innovative Educators</t>
  </si>
  <si>
    <t>3277 Carbon Place</t>
  </si>
  <si>
    <t>Instructure, Inc.</t>
  </si>
  <si>
    <t>6330 South 3000 East</t>
  </si>
  <si>
    <t>Salt Lake City</t>
  </si>
  <si>
    <t>Learning Technologies Group</t>
  </si>
  <si>
    <t>434 Fayetteville St</t>
  </si>
  <si>
    <t>Ste 900</t>
  </si>
  <si>
    <t>Raleigh</t>
  </si>
  <si>
    <t>Linked-In Corporation</t>
  </si>
  <si>
    <t>1000 West Maude Ave</t>
  </si>
  <si>
    <t>Sunnyvale</t>
  </si>
  <si>
    <t>Maxient LLC</t>
  </si>
  <si>
    <t>P.O Box 7224</t>
  </si>
  <si>
    <t>Meltwater News US Inc.</t>
  </si>
  <si>
    <t>Dept LA23721</t>
  </si>
  <si>
    <t>Pasadena</t>
  </si>
  <si>
    <t>91185-3721</t>
  </si>
  <si>
    <t>Mobile Programing LLC</t>
  </si>
  <si>
    <t>30300 Agoura Rd</t>
  </si>
  <si>
    <t>Ste 140</t>
  </si>
  <si>
    <t>Agoura Hills</t>
  </si>
  <si>
    <t>Nelnet Business Solutions</t>
  </si>
  <si>
    <t>PO Box 82523</t>
  </si>
  <si>
    <t>Lincoln</t>
  </si>
  <si>
    <t>68501-2523</t>
  </si>
  <si>
    <t>Parchment, LLC</t>
  </si>
  <si>
    <t>7001 North Scottsdale Rd</t>
  </si>
  <si>
    <t>Suite 1050</t>
  </si>
  <si>
    <t>Paradise Valley</t>
  </si>
  <si>
    <t>Salesforce</t>
  </si>
  <si>
    <t>50 Fremont St</t>
  </si>
  <si>
    <t>SHI International Corp</t>
  </si>
  <si>
    <t>290 Davidson Ave</t>
  </si>
  <si>
    <t>Someset</t>
  </si>
  <si>
    <t>08873</t>
  </si>
  <si>
    <t>Siteimprove, Inc.</t>
  </si>
  <si>
    <t>7807 Creekridge Cir</t>
  </si>
  <si>
    <t>Solar Winds ITSM US, Inc.</t>
  </si>
  <si>
    <t>117 Edinburgh South</t>
  </si>
  <si>
    <t>Cary</t>
  </si>
  <si>
    <t>PO Box 337</t>
  </si>
  <si>
    <t xml:space="preserve">Missouri City </t>
  </si>
  <si>
    <t>Transact Campus Inc.</t>
  </si>
  <si>
    <t>22601 North 19th Ave.</t>
  </si>
  <si>
    <t>Suite 130</t>
  </si>
  <si>
    <t>2101 Webster St</t>
  </si>
  <si>
    <t>Suite 1800</t>
  </si>
  <si>
    <t>Vector Solutions</t>
  </si>
  <si>
    <t>4890 W Kennedy Blvd</t>
  </si>
  <si>
    <t>Tampa</t>
  </si>
  <si>
    <t>Watermark Insights</t>
  </si>
  <si>
    <t>71 West 23rd St</t>
  </si>
  <si>
    <t>Zoom Video Communications, Inc.</t>
  </si>
  <si>
    <t>55 Almaden Blvd</t>
  </si>
  <si>
    <t>Suite 600</t>
  </si>
  <si>
    <t>San Jose</t>
  </si>
  <si>
    <t>Full Throttle Wraps</t>
  </si>
  <si>
    <t>Hands On Labs, LLC</t>
  </si>
  <si>
    <t xml:space="preserve">760 West Hampden Ave </t>
  </si>
  <si>
    <t>Ste 100</t>
  </si>
  <si>
    <t>Magna Publications, Inc.</t>
  </si>
  <si>
    <t>2718 Dryden Dr</t>
  </si>
  <si>
    <t>OCLC Preservation Service Center</t>
  </si>
  <si>
    <t>Angel Armor</t>
  </si>
  <si>
    <t>4557 Denrose Ct</t>
  </si>
  <si>
    <t>Fort Collins</t>
  </si>
  <si>
    <t>Axon Enterprises, Inc</t>
  </si>
  <si>
    <t>17800 N. 85th St</t>
  </si>
  <si>
    <t>Scottsdale</t>
  </si>
  <si>
    <t>Lowe's Home Centers</t>
  </si>
  <si>
    <t>561 Hepburn Rd</t>
  </si>
  <si>
    <t>ABARTA Coca Cola Beverages, LLC</t>
  </si>
  <si>
    <t>E-Campus</t>
  </si>
  <si>
    <t>2373 Palumbo Dr</t>
  </si>
  <si>
    <t>Lexington</t>
  </si>
  <si>
    <t>40509</t>
  </si>
  <si>
    <t>Quality First Painting</t>
  </si>
  <si>
    <t>2258 Liberty Grove Rd</t>
  </si>
  <si>
    <t>Colora</t>
  </si>
  <si>
    <t>21917</t>
  </si>
  <si>
    <t>Scrip-Safe</t>
  </si>
  <si>
    <t>Loveland</t>
  </si>
  <si>
    <t>Thorough Threads</t>
  </si>
  <si>
    <t>700 Cornell Dr</t>
  </si>
  <si>
    <t>Unit E15</t>
  </si>
  <si>
    <t>3 Monkeys Inflatables</t>
  </si>
  <si>
    <t>213 Fleetwood Dr</t>
  </si>
  <si>
    <t>Red Lion</t>
  </si>
  <si>
    <t>Customink, LLC</t>
  </si>
  <si>
    <t>PO Box 759439</t>
  </si>
  <si>
    <t>21275-9439</t>
  </si>
  <si>
    <t>Bayshore Transportation System, Inc</t>
  </si>
  <si>
    <t>Bayshore Truck Center</t>
  </si>
  <si>
    <t>4003 N Dupont Hwy</t>
  </si>
  <si>
    <t>E &amp; E Construction Enterprises LLC</t>
  </si>
  <si>
    <t>373 Saginaw Rd</t>
  </si>
  <si>
    <t>East Coast Modular</t>
  </si>
  <si>
    <t>4686 Freys Lane</t>
  </si>
  <si>
    <t>17406</t>
  </si>
  <si>
    <t>Gulick Engineering</t>
  </si>
  <si>
    <t>330 Dayton St</t>
  </si>
  <si>
    <t>J R Walter Company</t>
  </si>
  <si>
    <t>PO Box 605</t>
  </si>
  <si>
    <t>Chester Heights</t>
  </si>
  <si>
    <t>19017</t>
  </si>
  <si>
    <t>Mechanical X Advantage</t>
  </si>
  <si>
    <t>77 W Baltimore Pike</t>
  </si>
  <si>
    <t>Ste 200A</t>
  </si>
  <si>
    <t>PA Entertainment Group Inc.</t>
  </si>
  <si>
    <t>1349 Quail Hollow Rd</t>
  </si>
  <si>
    <t>17112</t>
  </si>
  <si>
    <t>5160 Militia Hill Rd</t>
  </si>
  <si>
    <t>Suburban Testing Labs</t>
  </si>
  <si>
    <t>1037F Macarthur Rd</t>
  </si>
  <si>
    <t>19605</t>
  </si>
  <si>
    <t>Weaver Consultants Group, LLC</t>
  </si>
  <si>
    <t xml:space="preserve">35 E Wacker Dr </t>
  </si>
  <si>
    <t>Ste 1250</t>
  </si>
  <si>
    <t>1717 Rhode Island Ave., NW</t>
  </si>
  <si>
    <t>Ste 700</t>
  </si>
  <si>
    <t xml:space="preserve">Washington </t>
  </si>
  <si>
    <t>Academic Impressions</t>
  </si>
  <si>
    <t>5299 Dtc Blvd.</t>
  </si>
  <si>
    <t>Ste 1400</t>
  </si>
  <si>
    <t>Greenwood Village</t>
  </si>
  <si>
    <t>80111</t>
  </si>
  <si>
    <t>American Association of Colleges of Nursing</t>
  </si>
  <si>
    <t>1 Belmont Ave</t>
  </si>
  <si>
    <t>Dow Jones &amp; Company, Inc.</t>
  </si>
  <si>
    <t>Princeton</t>
  </si>
  <si>
    <t>08543</t>
  </si>
  <si>
    <t>Sterling Talent Solutions</t>
  </si>
  <si>
    <t xml:space="preserve">One State St </t>
  </si>
  <si>
    <t>24th Flr</t>
  </si>
  <si>
    <t>10004</t>
  </si>
  <si>
    <t>3043 Walton Rd</t>
  </si>
  <si>
    <t>Atelier Art Storage</t>
  </si>
  <si>
    <t>1330 N. 30th St</t>
  </si>
  <si>
    <t>19121</t>
  </si>
  <si>
    <t>1023 Red Oak Dr</t>
  </si>
  <si>
    <t>08003</t>
  </si>
  <si>
    <t>Philadelphia Tribune</t>
  </si>
  <si>
    <t>520-23 S 16th St</t>
  </si>
  <si>
    <t>19146</t>
  </si>
  <si>
    <t>AVD-Curricular Revitalization</t>
  </si>
  <si>
    <t>Academic Department Spanish</t>
  </si>
  <si>
    <t>Future - Act 4</t>
  </si>
  <si>
    <t>It's On Us</t>
  </si>
  <si>
    <t>NSF-GEO Sciences</t>
  </si>
  <si>
    <t>PA Temple Alzheimers Disease</t>
  </si>
  <si>
    <t>PA Temple/CURE Grant - Opiod</t>
  </si>
  <si>
    <t>Residential Life</t>
  </si>
  <si>
    <t xml:space="preserve">Trucking and Automobile </t>
  </si>
  <si>
    <t>UNCF</t>
  </si>
  <si>
    <t>Undergraduate Research</t>
  </si>
  <si>
    <t>2021-22</t>
  </si>
  <si>
    <t>2020-21 vs. 2021-22</t>
  </si>
  <si>
    <t>FY2021-22</t>
  </si>
  <si>
    <t>2021-2022</t>
  </si>
  <si>
    <t>Shearon Environmental Design Compan</t>
  </si>
  <si>
    <t>Aveanna Healthcare</t>
  </si>
  <si>
    <t>West Health Advocate Solutions, Inc.</t>
  </si>
  <si>
    <t>Capital Analytics Associates</t>
  </si>
  <si>
    <t>Agile Fleet, Inc.</t>
  </si>
  <si>
    <t>BSN Sports,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</si>
</sst>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_(&quot;$&quot;* #,##0_);_(&quot;$&quot;* \(#,##0\);_(&quot;$&quot;* &quot;-&quot;??_);_(@_)"/>
    <numFmt numFmtId="168" formatCode="&quot;$&quot;#,##0"/>
    <numFmt numFmtId="169" formatCode="_(* #,##0.0000_);_(* \(#,##0.0000\);_(* &quot;-&quot;_);_(@_)"/>
    <numFmt numFmtId="170" formatCode="#,##0;\(#,##0\)"/>
    <numFmt numFmtId="171" formatCode="_(* #,##0.000000_);_(* \(#,##0.000000\);_(* &quot;-&quot;??_);_(@_)"/>
    <numFmt numFmtId="172" formatCode="#,##0.00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Bookman Old Style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b/>
      <sz val="7"/>
      <name val="Arial"/>
      <family val="2"/>
    </font>
    <font>
      <sz val="7"/>
      <name val="Arial"/>
      <family val="2"/>
    </font>
    <font>
      <u val="singleAccounting"/>
      <sz val="8"/>
      <name val="Arial"/>
      <family val="2"/>
    </font>
    <font>
      <sz val="10"/>
      <color rgb="FF0000FF"/>
      <name val="Arial"/>
      <family val="2"/>
    </font>
    <font>
      <sz val="12"/>
      <color rgb="FF0000FF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5" fillId="0" borderId="0"/>
    <xf numFmtId="0" fontId="17" fillId="0" borderId="0" applyNumberFormat="0" applyBorder="0" applyAlignment="0"/>
    <xf numFmtId="0" fontId="18" fillId="0" borderId="0" applyNumberFormat="0" applyBorder="0" applyAlignment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129">
    <xf numFmtId="0" fontId="0" fillId="0" borderId="0" xfId="0"/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/>
    <xf numFmtId="164" fontId="0" fillId="0" borderId="0" xfId="0" applyNumberFormat="1"/>
    <xf numFmtId="0" fontId="0" fillId="0" borderId="1" xfId="0" applyBorder="1"/>
    <xf numFmtId="37" fontId="0" fillId="0" borderId="0" xfId="0" applyNumberFormat="1"/>
    <xf numFmtId="0" fontId="9" fillId="0" borderId="1" xfId="0" applyFont="1" applyBorder="1"/>
    <xf numFmtId="3" fontId="0" fillId="0" borderId="1" xfId="0" applyNumberFormat="1" applyBorder="1"/>
    <xf numFmtId="3" fontId="0" fillId="0" borderId="2" xfId="0" applyNumberFormat="1" applyBorder="1"/>
    <xf numFmtId="164" fontId="0" fillId="0" borderId="2" xfId="0" applyNumberFormat="1" applyBorder="1"/>
    <xf numFmtId="0" fontId="0" fillId="0" borderId="2" xfId="0" applyBorder="1"/>
    <xf numFmtId="0" fontId="9" fillId="0" borderId="1" xfId="0" applyFont="1" applyBorder="1" applyAlignment="1">
      <alignment horizontal="right"/>
    </xf>
    <xf numFmtId="37" fontId="0" fillId="0" borderId="1" xfId="0" applyNumberFormat="1" applyBorder="1"/>
    <xf numFmtId="0" fontId="9" fillId="0" borderId="0" xfId="0" applyFont="1"/>
    <xf numFmtId="0" fontId="9" fillId="0" borderId="4" xfId="0" applyFont="1" applyBorder="1"/>
    <xf numFmtId="3" fontId="9" fillId="0" borderId="0" xfId="0" applyNumberFormat="1" applyFont="1"/>
    <xf numFmtId="0" fontId="9" fillId="0" borderId="0" xfId="0" applyFont="1" applyAlignment="1">
      <alignment horizontal="right"/>
    </xf>
    <xf numFmtId="164" fontId="0" fillId="0" borderId="3" xfId="0" applyNumberFormat="1" applyBorder="1"/>
    <xf numFmtId="0" fontId="9" fillId="0" borderId="2" xfId="0" applyFont="1" applyBorder="1"/>
    <xf numFmtId="3" fontId="9" fillId="0" borderId="2" xfId="0" applyNumberFormat="1" applyFont="1" applyBorder="1"/>
    <xf numFmtId="164" fontId="9" fillId="0" borderId="2" xfId="0" applyNumberFormat="1" applyFont="1" applyBorder="1"/>
    <xf numFmtId="37" fontId="9" fillId="0" borderId="2" xfId="0" applyNumberFormat="1" applyFont="1" applyBorder="1"/>
    <xf numFmtId="37" fontId="9" fillId="0" borderId="0" xfId="0" applyNumberFormat="1" applyFont="1"/>
    <xf numFmtId="3" fontId="0" fillId="0" borderId="0" xfId="0" applyNumberFormat="1" applyAlignment="1">
      <alignment horizontal="center"/>
    </xf>
    <xf numFmtId="0" fontId="11" fillId="0" borderId="1" xfId="0" applyFont="1" applyBorder="1"/>
    <xf numFmtId="41" fontId="11" fillId="0" borderId="1" xfId="0" applyNumberFormat="1" applyFont="1" applyBorder="1"/>
    <xf numFmtId="166" fontId="11" fillId="0" borderId="1" xfId="1" applyNumberFormat="1" applyFont="1" applyBorder="1" applyAlignment="1">
      <alignment horizontal="right" wrapText="1"/>
    </xf>
    <xf numFmtId="0" fontId="12" fillId="0" borderId="0" xfId="0" applyFont="1"/>
    <xf numFmtId="41" fontId="12" fillId="0" borderId="0" xfId="0" applyNumberFormat="1" applyFont="1"/>
    <xf numFmtId="10" fontId="12" fillId="0" borderId="0" xfId="1" applyNumberFormat="1" applyFont="1"/>
    <xf numFmtId="0" fontId="12" fillId="0" borderId="0" xfId="0" quotePrefix="1" applyFont="1" applyAlignment="1">
      <alignment horizontal="left"/>
    </xf>
    <xf numFmtId="0" fontId="11" fillId="0" borderId="5" xfId="0" applyFont="1" applyBorder="1"/>
    <xf numFmtId="41" fontId="11" fillId="0" borderId="5" xfId="0" applyNumberFormat="1" applyFont="1" applyBorder="1"/>
    <xf numFmtId="10" fontId="11" fillId="0" borderId="5" xfId="1" applyNumberFormat="1" applyFont="1" applyBorder="1"/>
    <xf numFmtId="41" fontId="0" fillId="0" borderId="0" xfId="0" applyNumberFormat="1"/>
    <xf numFmtId="166" fontId="6" fillId="0" borderId="0" xfId="1" applyNumberFormat="1" applyFont="1"/>
    <xf numFmtId="0" fontId="13" fillId="0" borderId="0" xfId="0" applyFont="1"/>
    <xf numFmtId="10" fontId="0" fillId="0" borderId="0" xfId="0" applyNumberFormat="1"/>
    <xf numFmtId="165" fontId="15" fillId="0" borderId="2" xfId="1" applyNumberFormat="1" applyFont="1" applyBorder="1" applyAlignment="1">
      <alignment horizontal="centerContinuous" vertical="center"/>
    </xf>
    <xf numFmtId="165" fontId="15" fillId="0" borderId="3" xfId="1" applyNumberFormat="1" applyFont="1" applyBorder="1" applyAlignment="1">
      <alignment horizontal="centerContinuous" vertical="center"/>
    </xf>
    <xf numFmtId="169" fontId="0" fillId="0" borderId="0" xfId="0" applyNumberFormat="1"/>
    <xf numFmtId="41" fontId="0" fillId="0" borderId="2" xfId="1" applyNumberFormat="1" applyFont="1" applyBorder="1"/>
    <xf numFmtId="170" fontId="17" fillId="0" borderId="0" xfId="3" applyNumberFormat="1"/>
    <xf numFmtId="3" fontId="19" fillId="0" borderId="0" xfId="0" applyNumberFormat="1" applyFont="1"/>
    <xf numFmtId="164" fontId="19" fillId="0" borderId="0" xfId="0" applyNumberFormat="1" applyFont="1"/>
    <xf numFmtId="37" fontId="19" fillId="0" borderId="0" xfId="0" applyNumberFormat="1" applyFont="1"/>
    <xf numFmtId="172" fontId="0" fillId="0" borderId="0" xfId="0" applyNumberFormat="1"/>
    <xf numFmtId="171" fontId="19" fillId="0" borderId="0" xfId="1" applyNumberFormat="1" applyFont="1" applyFill="1" applyBorder="1"/>
    <xf numFmtId="0" fontId="3" fillId="0" borderId="0" xfId="8"/>
    <xf numFmtId="0" fontId="14" fillId="0" borderId="0" xfId="8" applyFont="1"/>
    <xf numFmtId="0" fontId="15" fillId="0" borderId="4" xfId="6" applyFont="1" applyBorder="1"/>
    <xf numFmtId="0" fontId="15" fillId="0" borderId="2" xfId="0" applyFont="1" applyBorder="1" applyAlignment="1">
      <alignment horizontal="left" vertical="center"/>
    </xf>
    <xf numFmtId="0" fontId="15" fillId="0" borderId="2" xfId="6" applyFont="1" applyBorder="1"/>
    <xf numFmtId="165" fontId="0" fillId="0" borderId="0" xfId="1" applyNumberFormat="1" applyFont="1"/>
    <xf numFmtId="0" fontId="15" fillId="0" borderId="4" xfId="0" applyFont="1" applyBorder="1" applyAlignment="1">
      <alignment horizontal="left" vertical="center"/>
    </xf>
    <xf numFmtId="0" fontId="6" fillId="0" borderId="0" xfId="12"/>
    <xf numFmtId="0" fontId="6" fillId="0" borderId="0" xfId="12" applyAlignment="1">
      <alignment horizontal="center"/>
    </xf>
    <xf numFmtId="0" fontId="6" fillId="0" borderId="1" xfId="12" applyBorder="1"/>
    <xf numFmtId="0" fontId="6" fillId="0" borderId="1" xfId="12" applyBorder="1" applyAlignment="1">
      <alignment horizontal="center"/>
    </xf>
    <xf numFmtId="168" fontId="6" fillId="0" borderId="0" xfId="12" applyNumberFormat="1"/>
    <xf numFmtId="0" fontId="6" fillId="0" borderId="0" xfId="13"/>
    <xf numFmtId="0" fontId="6" fillId="0" borderId="0" xfId="13" applyAlignment="1">
      <alignment horizontal="center"/>
    </xf>
    <xf numFmtId="167" fontId="6" fillId="0" borderId="0" xfId="14" applyNumberFormat="1" applyFont="1" applyFill="1"/>
    <xf numFmtId="167" fontId="6" fillId="0" borderId="0" xfId="13" applyNumberFormat="1"/>
    <xf numFmtId="3" fontId="6" fillId="0" borderId="0" xfId="0" applyNumberFormat="1" applyFont="1"/>
    <xf numFmtId="49" fontId="16" fillId="0" borderId="0" xfId="10" applyNumberFormat="1" applyFont="1"/>
    <xf numFmtId="43" fontId="13" fillId="0" borderId="0" xfId="1" applyFont="1"/>
    <xf numFmtId="0" fontId="4" fillId="0" borderId="2" xfId="6" applyBorder="1"/>
    <xf numFmtId="0" fontId="14" fillId="0" borderId="0" xfId="0" applyFont="1"/>
    <xf numFmtId="43" fontId="0" fillId="0" borderId="0" xfId="1" applyFont="1"/>
    <xf numFmtId="43" fontId="0" fillId="0" borderId="0" xfId="0" applyNumberFormat="1"/>
    <xf numFmtId="0" fontId="6" fillId="0" borderId="0" xfId="0" applyFont="1"/>
    <xf numFmtId="0" fontId="9" fillId="0" borderId="0" xfId="12" applyFont="1" applyAlignment="1">
      <alignment horizontal="center"/>
    </xf>
    <xf numFmtId="41" fontId="0" fillId="0" borderId="0" xfId="1" applyNumberFormat="1" applyFont="1" applyBorder="1"/>
    <xf numFmtId="165" fontId="9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165" fontId="6" fillId="0" borderId="0" xfId="1" applyNumberFormat="1" applyFont="1" applyBorder="1" applyAlignment="1">
      <alignment horizontal="center"/>
    </xf>
    <xf numFmtId="3" fontId="8" fillId="0" borderId="0" xfId="0" applyNumberFormat="1" applyFont="1"/>
    <xf numFmtId="0" fontId="8" fillId="0" borderId="0" xfId="0" applyFont="1"/>
    <xf numFmtId="164" fontId="9" fillId="0" borderId="0" xfId="0" applyNumberFormat="1" applyFont="1"/>
    <xf numFmtId="0" fontId="20" fillId="0" borderId="0" xfId="0" applyFont="1"/>
    <xf numFmtId="43" fontId="20" fillId="0" borderId="0" xfId="1" applyFont="1"/>
    <xf numFmtId="0" fontId="6" fillId="0" borderId="6" xfId="12" applyBorder="1" applyAlignment="1">
      <alignment horizontal="center"/>
    </xf>
    <xf numFmtId="0" fontId="6" fillId="0" borderId="6" xfId="12" applyBorder="1"/>
    <xf numFmtId="3" fontId="9" fillId="0" borderId="0" xfId="0" applyNumberFormat="1" applyFont="1" applyAlignment="1">
      <alignment horizontal="center"/>
    </xf>
    <xf numFmtId="43" fontId="8" fillId="0" borderId="0" xfId="0" applyNumberFormat="1" applyFont="1"/>
    <xf numFmtId="0" fontId="10" fillId="0" borderId="0" xfId="0" applyFont="1"/>
    <xf numFmtId="43" fontId="10" fillId="0" borderId="0" xfId="1" applyFont="1"/>
    <xf numFmtId="43" fontId="21" fillId="0" borderId="0" xfId="0" applyNumberFormat="1" applyFont="1"/>
    <xf numFmtId="43" fontId="22" fillId="0" borderId="0" xfId="0" applyNumberFormat="1" applyFont="1"/>
    <xf numFmtId="166" fontId="0" fillId="0" borderId="0" xfId="0" applyNumberFormat="1"/>
    <xf numFmtId="41" fontId="8" fillId="0" borderId="0" xfId="0" applyNumberFormat="1" applyFont="1"/>
    <xf numFmtId="41" fontId="23" fillId="0" borderId="0" xfId="0" applyNumberFormat="1" applyFont="1"/>
    <xf numFmtId="41" fontId="9" fillId="0" borderId="7" xfId="0" applyNumberFormat="1" applyFont="1" applyBorder="1"/>
    <xf numFmtId="41" fontId="19" fillId="0" borderId="7" xfId="0" applyNumberFormat="1" applyFont="1" applyBorder="1"/>
    <xf numFmtId="43" fontId="13" fillId="0" borderId="0" xfId="0" applyNumberFormat="1" applyFont="1"/>
    <xf numFmtId="37" fontId="24" fillId="0" borderId="0" xfId="0" applyNumberFormat="1" applyFont="1"/>
    <xf numFmtId="3" fontId="24" fillId="0" borderId="0" xfId="0" applyNumberFormat="1" applyFont="1"/>
    <xf numFmtId="165" fontId="24" fillId="0" borderId="0" xfId="1" applyNumberFormat="1" applyFont="1" applyBorder="1" applyAlignment="1">
      <alignment horizontal="center"/>
    </xf>
    <xf numFmtId="41" fontId="25" fillId="0" borderId="0" xfId="0" applyNumberFormat="1" applyFont="1"/>
    <xf numFmtId="43" fontId="6" fillId="0" borderId="0" xfId="1" applyFont="1"/>
    <xf numFmtId="0" fontId="9" fillId="2" borderId="0" xfId="0" applyFont="1" applyFill="1"/>
    <xf numFmtId="3" fontId="26" fillId="0" borderId="0" xfId="0" applyNumberFormat="1" applyFont="1" applyAlignment="1">
      <alignment horizontal="center"/>
    </xf>
    <xf numFmtId="37" fontId="26" fillId="0" borderId="0" xfId="0" applyNumberFormat="1" applyFont="1"/>
    <xf numFmtId="0" fontId="14" fillId="2" borderId="0" xfId="0" applyFont="1" applyFill="1"/>
    <xf numFmtId="40" fontId="0" fillId="0" borderId="0" xfId="0" applyNumberFormat="1"/>
    <xf numFmtId="3" fontId="27" fillId="0" borderId="0" xfId="0" applyNumberFormat="1" applyFont="1"/>
    <xf numFmtId="37" fontId="27" fillId="0" borderId="0" xfId="0" applyNumberFormat="1" applyFont="1"/>
    <xf numFmtId="41" fontId="28" fillId="0" borderId="0" xfId="0" applyNumberFormat="1" applyFont="1"/>
    <xf numFmtId="165" fontId="27" fillId="0" borderId="0" xfId="1" applyNumberFormat="1" applyFont="1" applyBorder="1" applyAlignment="1">
      <alignment horizontal="center"/>
    </xf>
    <xf numFmtId="43" fontId="19" fillId="0" borderId="0" xfId="0" applyNumberFormat="1" applyFont="1"/>
    <xf numFmtId="41" fontId="11" fillId="0" borderId="1" xfId="0" applyNumberFormat="1" applyFont="1" applyBorder="1" applyAlignment="1">
      <alignment horizontal="center"/>
    </xf>
    <xf numFmtId="166" fontId="11" fillId="0" borderId="1" xfId="1" applyNumberFormat="1" applyFont="1" applyBorder="1" applyAlignment="1">
      <alignment horizontal="center" wrapText="1"/>
    </xf>
    <xf numFmtId="165" fontId="0" fillId="0" borderId="0" xfId="1" applyNumberFormat="1" applyFont="1" applyFill="1"/>
    <xf numFmtId="0" fontId="4" fillId="0" borderId="0" xfId="6"/>
    <xf numFmtId="0" fontId="1" fillId="0" borderId="0" xfId="0" applyFont="1" applyAlignment="1">
      <alignment horizontal="left" vertical="center"/>
    </xf>
    <xf numFmtId="43" fontId="15" fillId="0" borderId="2" xfId="1" applyFont="1" applyFill="1" applyBorder="1" applyAlignment="1">
      <alignment horizontal="centerContinuous" vertical="center"/>
    </xf>
    <xf numFmtId="43" fontId="1" fillId="0" borderId="0" xfId="1" applyFont="1" applyFill="1" applyBorder="1" applyAlignment="1">
      <alignment horizontal="centerContinuous" vertical="center"/>
    </xf>
    <xf numFmtId="43" fontId="0" fillId="0" borderId="0" xfId="1" applyFont="1" applyFill="1"/>
    <xf numFmtId="43" fontId="15" fillId="0" borderId="3" xfId="1" applyFont="1" applyFill="1" applyBorder="1" applyAlignment="1">
      <alignment horizontal="centerContinuous" vertical="center"/>
    </xf>
    <xf numFmtId="43" fontId="19" fillId="0" borderId="0" xfId="1" applyFont="1" applyFill="1"/>
    <xf numFmtId="0" fontId="29" fillId="0" borderId="0" xfId="0" applyFont="1"/>
    <xf numFmtId="43" fontId="29" fillId="0" borderId="0" xfId="1" applyFont="1"/>
    <xf numFmtId="0" fontId="9" fillId="0" borderId="1" xfId="0" applyFont="1" applyBorder="1" applyAlignment="1">
      <alignment horizontal="center"/>
    </xf>
    <xf numFmtId="0" fontId="9" fillId="0" borderId="0" xfId="12" applyFont="1" applyAlignment="1">
      <alignment horizontal="center"/>
    </xf>
    <xf numFmtId="0" fontId="6" fillId="0" borderId="1" xfId="12" applyBorder="1" applyAlignment="1">
      <alignment horizontal="center"/>
    </xf>
    <xf numFmtId="0" fontId="6" fillId="0" borderId="1" xfId="12" applyBorder="1" applyAlignment="1">
      <alignment horizontal="center" wrapText="1"/>
    </xf>
  </cellXfs>
  <cellStyles count="20">
    <cellStyle name="Comma" xfId="1" builtinId="3"/>
    <cellStyle name="Comma 2" xfId="5" xr:uid="{00000000-0005-0000-0000-000001000000}"/>
    <cellStyle name="Comma 2 2" xfId="15" xr:uid="{00000000-0005-0000-0000-000002000000}"/>
    <cellStyle name="Comma 3" xfId="7" xr:uid="{00000000-0005-0000-0000-000003000000}"/>
    <cellStyle name="Comma 3 2" xfId="16" xr:uid="{00000000-0005-0000-0000-000004000000}"/>
    <cellStyle name="Comma 4" xfId="9" xr:uid="{00000000-0005-0000-0000-000005000000}"/>
    <cellStyle name="Comma 5" xfId="11" xr:uid="{00000000-0005-0000-0000-000006000000}"/>
    <cellStyle name="Currency 2" xfId="14" xr:uid="{00000000-0005-0000-0000-000007000000}"/>
    <cellStyle name="Normal" xfId="0" builtinId="0"/>
    <cellStyle name="Normal 2" xfId="2" xr:uid="{00000000-0005-0000-0000-000009000000}"/>
    <cellStyle name="Normal 2 2" xfId="12" xr:uid="{00000000-0005-0000-0000-00000A000000}"/>
    <cellStyle name="Normal 3" xfId="6" xr:uid="{00000000-0005-0000-0000-00000B000000}"/>
    <cellStyle name="Normal 3 2" xfId="17" xr:uid="{00000000-0005-0000-0000-00000C000000}"/>
    <cellStyle name="Normal 4" xfId="8" xr:uid="{00000000-0005-0000-0000-00000D000000}"/>
    <cellStyle name="Normal 5" xfId="10" xr:uid="{00000000-0005-0000-0000-00000E000000}"/>
    <cellStyle name="Normal 5 2" xfId="13" xr:uid="{00000000-0005-0000-0000-00000F000000}"/>
    <cellStyle name="Normal 6" xfId="18" xr:uid="{00000000-0005-0000-0000-000010000000}"/>
    <cellStyle name="Percent 2" xfId="19" xr:uid="{00000000-0005-0000-0000-000011000000}"/>
    <cellStyle name="STYLE1" xfId="3" xr:uid="{00000000-0005-0000-0000-000012000000}"/>
    <cellStyle name="STYLE2" xfId="4" xr:uid="{00000000-0005-0000-0000-000013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"/>
  <sheetViews>
    <sheetView topLeftCell="B31" workbookViewId="0">
      <selection activeCell="B1" sqref="B1"/>
    </sheetView>
  </sheetViews>
  <sheetFormatPr defaultRowHeight="12.75" x14ac:dyDescent="0.2"/>
  <cols>
    <col min="1" max="1" width="13.7109375" hidden="1" customWidth="1"/>
    <col min="2" max="2" width="41.140625" bestFit="1" customWidth="1"/>
    <col min="3" max="3" width="11.28515625" style="55" bestFit="1" customWidth="1"/>
    <col min="4" max="4" width="14.7109375" customWidth="1"/>
    <col min="5" max="5" width="9.140625" hidden="1" customWidth="1"/>
    <col min="6" max="6" width="39.28515625" bestFit="1" customWidth="1"/>
    <col min="7" max="7" width="11.28515625" style="55" bestFit="1" customWidth="1"/>
    <col min="9" max="9" width="9.85546875" bestFit="1" customWidth="1"/>
    <col min="11" max="11" width="10.28515625" bestFit="1" customWidth="1"/>
  </cols>
  <sheetData>
    <row r="1" spans="1:7" ht="36.75" customHeight="1" x14ac:dyDescent="0.25">
      <c r="A1" s="52" t="s">
        <v>547</v>
      </c>
      <c r="B1" s="56" t="s">
        <v>132</v>
      </c>
      <c r="C1" s="40" t="s">
        <v>99</v>
      </c>
      <c r="D1" s="69"/>
      <c r="E1" s="54" t="s">
        <v>547</v>
      </c>
      <c r="F1" s="53" t="s">
        <v>132</v>
      </c>
      <c r="G1" s="41" t="s">
        <v>99</v>
      </c>
    </row>
    <row r="2" spans="1:7" ht="15" x14ac:dyDescent="0.25">
      <c r="A2" s="70">
        <v>741385</v>
      </c>
      <c r="B2" t="s">
        <v>835</v>
      </c>
      <c r="C2" s="71">
        <v>3019.69</v>
      </c>
      <c r="F2" t="s">
        <v>804</v>
      </c>
      <c r="G2" s="71">
        <v>2859.6900000000005</v>
      </c>
    </row>
    <row r="3" spans="1:7" ht="15" x14ac:dyDescent="0.25">
      <c r="A3" s="70">
        <v>741383</v>
      </c>
      <c r="B3" t="s">
        <v>836</v>
      </c>
      <c r="C3" s="71">
        <v>376.25</v>
      </c>
      <c r="F3" t="s">
        <v>829</v>
      </c>
      <c r="G3" s="71">
        <v>1586.48</v>
      </c>
    </row>
    <row r="4" spans="1:7" ht="15" x14ac:dyDescent="0.25">
      <c r="A4" s="70">
        <v>741377</v>
      </c>
      <c r="B4" t="s">
        <v>824</v>
      </c>
      <c r="C4" s="71">
        <v>849.71</v>
      </c>
      <c r="F4" t="s">
        <v>805</v>
      </c>
      <c r="G4" s="71">
        <v>64224.369999999995</v>
      </c>
    </row>
    <row r="5" spans="1:7" ht="15" x14ac:dyDescent="0.25">
      <c r="A5" s="70">
        <v>741382</v>
      </c>
      <c r="B5" t="s">
        <v>785</v>
      </c>
      <c r="C5" s="71">
        <v>772.05</v>
      </c>
      <c r="F5" s="73" t="s">
        <v>1674</v>
      </c>
      <c r="G5" s="71">
        <v>739.15</v>
      </c>
    </row>
    <row r="6" spans="1:7" ht="15" x14ac:dyDescent="0.25">
      <c r="A6" s="70">
        <v>741378</v>
      </c>
      <c r="B6" t="s">
        <v>786</v>
      </c>
      <c r="C6" s="71">
        <v>552.28</v>
      </c>
      <c r="F6" s="73" t="s">
        <v>1675</v>
      </c>
      <c r="G6" s="71">
        <v>423.15</v>
      </c>
    </row>
    <row r="7" spans="1:7" ht="15" x14ac:dyDescent="0.25">
      <c r="A7" s="70">
        <v>200403</v>
      </c>
      <c r="B7" t="s">
        <v>787</v>
      </c>
      <c r="C7" s="71">
        <v>2276.62</v>
      </c>
      <c r="F7" s="73" t="s">
        <v>1676</v>
      </c>
      <c r="G7" s="71">
        <v>4754.1899999999996</v>
      </c>
    </row>
    <row r="8" spans="1:7" ht="15" x14ac:dyDescent="0.25">
      <c r="A8" s="70">
        <v>404003</v>
      </c>
      <c r="B8" t="s">
        <v>1649</v>
      </c>
      <c r="C8" s="71">
        <v>7</v>
      </c>
      <c r="F8" t="s">
        <v>1677</v>
      </c>
      <c r="G8" s="71">
        <v>4345.84</v>
      </c>
    </row>
    <row r="9" spans="1:7" ht="15" x14ac:dyDescent="0.25">
      <c r="A9" s="70">
        <v>921554</v>
      </c>
      <c r="B9" t="s">
        <v>788</v>
      </c>
      <c r="C9" s="71">
        <v>40180.820000000022</v>
      </c>
      <c r="F9" s="73" t="s">
        <v>1678</v>
      </c>
      <c r="G9" s="71">
        <v>19.399999999999999</v>
      </c>
    </row>
    <row r="10" spans="1:7" ht="15" x14ac:dyDescent="0.25">
      <c r="A10" s="70">
        <v>307103</v>
      </c>
      <c r="B10" t="s">
        <v>789</v>
      </c>
      <c r="C10" s="71">
        <v>20451.839999999997</v>
      </c>
      <c r="F10" s="73" t="s">
        <v>1679</v>
      </c>
      <c r="G10" s="71">
        <v>3656.8999999999996</v>
      </c>
    </row>
    <row r="11" spans="1:7" ht="15" x14ac:dyDescent="0.25">
      <c r="A11" s="70">
        <v>210101</v>
      </c>
      <c r="B11" t="s">
        <v>790</v>
      </c>
      <c r="C11" s="71">
        <v>58090.290000000008</v>
      </c>
      <c r="F11" s="73" t="s">
        <v>1680</v>
      </c>
      <c r="G11" s="71">
        <v>3961.01</v>
      </c>
    </row>
    <row r="12" spans="1:7" ht="15" x14ac:dyDescent="0.25">
      <c r="A12" s="70">
        <v>404016</v>
      </c>
      <c r="B12" t="s">
        <v>1104</v>
      </c>
      <c r="C12" s="71">
        <v>18238.299999999988</v>
      </c>
      <c r="F12" t="s">
        <v>1681</v>
      </c>
      <c r="G12" s="71">
        <v>1513</v>
      </c>
    </row>
    <row r="13" spans="1:7" ht="15" x14ac:dyDescent="0.25">
      <c r="A13" s="70">
        <v>432090</v>
      </c>
      <c r="B13" t="s">
        <v>791</v>
      </c>
      <c r="C13" s="71">
        <v>1194.1100000000001</v>
      </c>
      <c r="F13" t="s">
        <v>830</v>
      </c>
      <c r="G13" s="71">
        <v>2191.7200000000007</v>
      </c>
    </row>
    <row r="14" spans="1:7" ht="15" x14ac:dyDescent="0.25">
      <c r="A14" s="70">
        <v>404053</v>
      </c>
      <c r="B14" t="s">
        <v>1105</v>
      </c>
      <c r="C14" s="71">
        <v>50</v>
      </c>
      <c r="F14" s="73" t="s">
        <v>1682</v>
      </c>
      <c r="G14" s="71">
        <v>14547.91</v>
      </c>
    </row>
    <row r="15" spans="1:7" ht="15" x14ac:dyDescent="0.25">
      <c r="A15" s="70">
        <v>432001</v>
      </c>
      <c r="B15" t="s">
        <v>825</v>
      </c>
      <c r="C15" s="71">
        <v>403.49</v>
      </c>
      <c r="F15" t="s">
        <v>1683</v>
      </c>
      <c r="G15" s="71">
        <v>34576.83999999996</v>
      </c>
    </row>
    <row r="16" spans="1:7" ht="15" x14ac:dyDescent="0.25">
      <c r="A16" s="70">
        <v>106001</v>
      </c>
      <c r="B16" t="s">
        <v>1650</v>
      </c>
      <c r="C16" s="71">
        <v>47.989999999999995</v>
      </c>
      <c r="F16" t="s">
        <v>1684</v>
      </c>
      <c r="G16" s="71">
        <v>25011.29</v>
      </c>
    </row>
    <row r="17" spans="1:7" ht="15" x14ac:dyDescent="0.25">
      <c r="A17" s="70">
        <v>220201</v>
      </c>
      <c r="B17" t="s">
        <v>826</v>
      </c>
      <c r="C17" s="71">
        <v>8662.69</v>
      </c>
      <c r="F17" t="s">
        <v>806</v>
      </c>
      <c r="G17" s="71">
        <v>87178.22000000003</v>
      </c>
    </row>
    <row r="18" spans="1:7" ht="15" x14ac:dyDescent="0.25">
      <c r="A18" s="70">
        <v>740153</v>
      </c>
      <c r="B18" t="s">
        <v>792</v>
      </c>
      <c r="C18" s="71">
        <v>4286.57</v>
      </c>
      <c r="F18" t="s">
        <v>831</v>
      </c>
      <c r="G18" s="71">
        <v>343.06</v>
      </c>
    </row>
    <row r="19" spans="1:7" ht="15" x14ac:dyDescent="0.25">
      <c r="A19" s="70">
        <v>432108</v>
      </c>
      <c r="B19" t="s">
        <v>827</v>
      </c>
      <c r="C19" s="71">
        <v>293.7</v>
      </c>
      <c r="F19" t="s">
        <v>1685</v>
      </c>
      <c r="G19" s="71">
        <v>1056.700000000001</v>
      </c>
    </row>
    <row r="20" spans="1:7" ht="15" x14ac:dyDescent="0.25">
      <c r="A20" s="70">
        <v>220202</v>
      </c>
      <c r="B20" t="s">
        <v>1651</v>
      </c>
      <c r="C20" s="71">
        <v>152.09</v>
      </c>
      <c r="F20" t="s">
        <v>832</v>
      </c>
      <c r="G20" s="71">
        <v>1749.53</v>
      </c>
    </row>
    <row r="21" spans="1:7" ht="15" x14ac:dyDescent="0.25">
      <c r="A21" s="70">
        <v>250102</v>
      </c>
      <c r="B21" t="s">
        <v>1652</v>
      </c>
      <c r="C21" s="71">
        <v>1196.81</v>
      </c>
      <c r="F21" t="s">
        <v>807</v>
      </c>
      <c r="G21" s="71">
        <v>702.5</v>
      </c>
    </row>
    <row r="22" spans="1:7" ht="15" x14ac:dyDescent="0.25">
      <c r="A22" s="70">
        <v>911124</v>
      </c>
      <c r="B22" t="s">
        <v>793</v>
      </c>
      <c r="C22" s="71">
        <v>44670.840000000004</v>
      </c>
      <c r="F22" t="s">
        <v>1106</v>
      </c>
      <c r="G22" s="71">
        <v>324.58000000000004</v>
      </c>
    </row>
    <row r="23" spans="1:7" ht="15" x14ac:dyDescent="0.25">
      <c r="A23" s="70">
        <v>214015</v>
      </c>
      <c r="B23" t="s">
        <v>794</v>
      </c>
      <c r="C23" s="71">
        <v>1687.61</v>
      </c>
      <c r="F23" t="s">
        <v>808</v>
      </c>
      <c r="G23" s="71">
        <v>4044.26</v>
      </c>
    </row>
    <row r="24" spans="1:7" ht="15" x14ac:dyDescent="0.25">
      <c r="A24" s="70">
        <v>210010</v>
      </c>
      <c r="B24" t="s">
        <v>1107</v>
      </c>
      <c r="C24" s="71">
        <v>4463.1199999999935</v>
      </c>
      <c r="F24" t="s">
        <v>809</v>
      </c>
      <c r="G24" s="71">
        <v>3605.8799999999997</v>
      </c>
    </row>
    <row r="25" spans="1:7" ht="15" x14ac:dyDescent="0.25">
      <c r="A25" s="70">
        <v>220001</v>
      </c>
      <c r="B25" s="73" t="s">
        <v>795</v>
      </c>
      <c r="C25" s="71">
        <v>2765.08</v>
      </c>
      <c r="F25" t="s">
        <v>810</v>
      </c>
      <c r="G25" s="71">
        <v>317.90000000000009</v>
      </c>
    </row>
    <row r="26" spans="1:7" ht="15" x14ac:dyDescent="0.25">
      <c r="A26" s="70">
        <v>404005</v>
      </c>
      <c r="B26" s="73" t="s">
        <v>796</v>
      </c>
      <c r="C26" s="71">
        <v>14923.169999999995</v>
      </c>
      <c r="F26" t="s">
        <v>811</v>
      </c>
      <c r="G26" s="71">
        <v>2893.8499999999995</v>
      </c>
    </row>
    <row r="27" spans="1:7" ht="15" x14ac:dyDescent="0.25">
      <c r="A27" s="70">
        <v>921548</v>
      </c>
      <c r="B27" t="s">
        <v>1653</v>
      </c>
      <c r="C27" s="71">
        <v>6563.58</v>
      </c>
      <c r="F27" t="s">
        <v>1686</v>
      </c>
      <c r="G27" s="71">
        <v>1500</v>
      </c>
    </row>
    <row r="28" spans="1:7" ht="15" x14ac:dyDescent="0.25">
      <c r="A28" s="70">
        <v>921229</v>
      </c>
      <c r="B28" t="s">
        <v>1654</v>
      </c>
      <c r="C28" s="71">
        <v>3806.69</v>
      </c>
      <c r="F28" t="s">
        <v>1687</v>
      </c>
      <c r="G28" s="71">
        <v>6830.9699999999984</v>
      </c>
    </row>
    <row r="29" spans="1:7" ht="15" x14ac:dyDescent="0.25">
      <c r="A29" s="70">
        <v>230301</v>
      </c>
      <c r="B29" s="73" t="s">
        <v>1655</v>
      </c>
      <c r="C29" s="71">
        <v>1337.8600000000001</v>
      </c>
      <c r="F29" t="s">
        <v>833</v>
      </c>
      <c r="G29" s="71">
        <v>2120.75</v>
      </c>
    </row>
    <row r="30" spans="1:7" ht="15" x14ac:dyDescent="0.25">
      <c r="A30" s="70">
        <v>230302</v>
      </c>
      <c r="B30" s="73" t="s">
        <v>1656</v>
      </c>
      <c r="C30" s="71">
        <v>3288.65</v>
      </c>
      <c r="F30" t="s">
        <v>812</v>
      </c>
      <c r="G30" s="71">
        <v>5831.97</v>
      </c>
    </row>
    <row r="31" spans="1:7" ht="15" x14ac:dyDescent="0.25">
      <c r="A31" s="70">
        <v>210102</v>
      </c>
      <c r="B31" s="73" t="s">
        <v>1657</v>
      </c>
      <c r="C31" s="71">
        <v>1458.1200000000001</v>
      </c>
      <c r="F31" t="s">
        <v>1688</v>
      </c>
      <c r="G31" s="71">
        <v>324.94</v>
      </c>
    </row>
    <row r="32" spans="1:7" ht="15" x14ac:dyDescent="0.25">
      <c r="A32" s="70">
        <v>207221</v>
      </c>
      <c r="B32" s="73" t="s">
        <v>797</v>
      </c>
      <c r="C32" s="71">
        <v>3726.9</v>
      </c>
      <c r="F32" t="s">
        <v>1689</v>
      </c>
      <c r="G32" s="71">
        <v>875</v>
      </c>
    </row>
    <row r="33" spans="1:7" ht="15" x14ac:dyDescent="0.25">
      <c r="A33" s="70">
        <v>404006</v>
      </c>
      <c r="B33" s="73" t="s">
        <v>798</v>
      </c>
      <c r="C33" s="71">
        <v>-1379.52</v>
      </c>
      <c r="F33" t="s">
        <v>1108</v>
      </c>
      <c r="G33" s="71">
        <v>546.91000000000008</v>
      </c>
    </row>
    <row r="34" spans="1:7" ht="15" x14ac:dyDescent="0.25">
      <c r="A34" s="70">
        <v>432110</v>
      </c>
      <c r="B34" s="73" t="s">
        <v>1658</v>
      </c>
      <c r="C34" s="71">
        <v>28.68</v>
      </c>
      <c r="F34" t="s">
        <v>813</v>
      </c>
      <c r="G34" s="71">
        <v>6645.2300000000005</v>
      </c>
    </row>
    <row r="35" spans="1:7" ht="15" x14ac:dyDescent="0.25">
      <c r="A35" s="70">
        <v>230303</v>
      </c>
      <c r="B35" t="s">
        <v>1659</v>
      </c>
      <c r="C35" s="71">
        <v>1500</v>
      </c>
      <c r="F35" t="s">
        <v>837</v>
      </c>
      <c r="G35" s="71">
        <v>1851.27</v>
      </c>
    </row>
    <row r="36" spans="1:7" ht="15" x14ac:dyDescent="0.25">
      <c r="A36" s="70">
        <v>507251</v>
      </c>
      <c r="B36" t="s">
        <v>1660</v>
      </c>
      <c r="C36" s="71">
        <v>28.63</v>
      </c>
      <c r="F36" t="s">
        <v>834</v>
      </c>
      <c r="G36" s="71">
        <v>994.12</v>
      </c>
    </row>
    <row r="37" spans="1:7" ht="15" x14ac:dyDescent="0.25">
      <c r="A37" s="70">
        <v>240601</v>
      </c>
      <c r="B37" t="s">
        <v>1661</v>
      </c>
      <c r="C37" s="71">
        <v>28.67</v>
      </c>
      <c r="F37" s="73" t="s">
        <v>838</v>
      </c>
      <c r="G37" s="71">
        <v>1812.9</v>
      </c>
    </row>
    <row r="38" spans="1:7" ht="15" x14ac:dyDescent="0.25">
      <c r="A38" s="70">
        <v>921507</v>
      </c>
      <c r="B38" s="73" t="s">
        <v>1662</v>
      </c>
      <c r="C38" s="71">
        <v>1500.02</v>
      </c>
      <c r="F38" s="73" t="s">
        <v>839</v>
      </c>
      <c r="G38" s="71">
        <v>23474.199999999997</v>
      </c>
    </row>
    <row r="39" spans="1:7" ht="15" x14ac:dyDescent="0.25">
      <c r="A39" s="70">
        <v>500404</v>
      </c>
      <c r="B39" t="s">
        <v>1663</v>
      </c>
      <c r="C39" s="71">
        <v>1500</v>
      </c>
      <c r="F39" t="s">
        <v>1690</v>
      </c>
      <c r="G39" s="71">
        <v>1745.1699999999998</v>
      </c>
    </row>
    <row r="40" spans="1:7" ht="15" x14ac:dyDescent="0.25">
      <c r="A40" s="70">
        <v>307252</v>
      </c>
      <c r="B40" t="s">
        <v>1664</v>
      </c>
      <c r="C40" s="71">
        <v>28.68</v>
      </c>
      <c r="F40" t="s">
        <v>1691</v>
      </c>
      <c r="G40" s="71">
        <v>3112.7599999999998</v>
      </c>
    </row>
    <row r="41" spans="1:7" ht="15" x14ac:dyDescent="0.25">
      <c r="A41" s="70">
        <v>404007</v>
      </c>
      <c r="B41" t="s">
        <v>1665</v>
      </c>
      <c r="C41" s="71">
        <v>1500</v>
      </c>
      <c r="F41" s="73" t="s">
        <v>1109</v>
      </c>
      <c r="G41" s="71">
        <v>2976.84</v>
      </c>
    </row>
    <row r="42" spans="1:7" ht="15" x14ac:dyDescent="0.25">
      <c r="A42" s="70">
        <v>210103</v>
      </c>
      <c r="B42" t="s">
        <v>1666</v>
      </c>
      <c r="C42" s="71">
        <v>28.67</v>
      </c>
      <c r="F42" t="s">
        <v>1692</v>
      </c>
      <c r="G42" s="71">
        <v>1490.49</v>
      </c>
    </row>
    <row r="43" spans="1:7" ht="15" x14ac:dyDescent="0.25">
      <c r="A43" s="70">
        <v>106004</v>
      </c>
      <c r="B43" t="s">
        <v>1667</v>
      </c>
      <c r="C43" s="71">
        <v>1528.71</v>
      </c>
      <c r="F43" s="73" t="s">
        <v>814</v>
      </c>
      <c r="G43" s="71">
        <v>406.96</v>
      </c>
    </row>
    <row r="44" spans="1:7" ht="15" x14ac:dyDescent="0.25">
      <c r="A44" s="70">
        <v>203001</v>
      </c>
      <c r="B44" s="73" t="s">
        <v>1110</v>
      </c>
      <c r="C44" s="71">
        <v>-352.57</v>
      </c>
      <c r="F44" t="s">
        <v>1693</v>
      </c>
      <c r="G44" s="71">
        <v>6694.22</v>
      </c>
    </row>
    <row r="45" spans="1:7" ht="15" x14ac:dyDescent="0.25">
      <c r="A45" s="70">
        <v>214023</v>
      </c>
      <c r="B45" t="s">
        <v>799</v>
      </c>
      <c r="C45" s="71">
        <v>3388.86</v>
      </c>
      <c r="F45" t="s">
        <v>1111</v>
      </c>
      <c r="G45" s="71">
        <v>2280.4900000000002</v>
      </c>
    </row>
    <row r="46" spans="1:7" ht="15" x14ac:dyDescent="0.25">
      <c r="A46" s="70">
        <v>741529</v>
      </c>
      <c r="B46" t="s">
        <v>1112</v>
      </c>
      <c r="C46" s="71">
        <v>2925</v>
      </c>
      <c r="F46" t="s">
        <v>815</v>
      </c>
      <c r="G46" s="71">
        <v>12396.63</v>
      </c>
    </row>
    <row r="47" spans="1:7" ht="15" x14ac:dyDescent="0.25">
      <c r="A47" s="70">
        <v>740550</v>
      </c>
      <c r="B47" s="73" t="s">
        <v>1668</v>
      </c>
      <c r="C47" s="71">
        <v>4219.3499999999995</v>
      </c>
      <c r="F47" t="s">
        <v>1694</v>
      </c>
      <c r="G47" s="71">
        <v>20079.61</v>
      </c>
    </row>
    <row r="48" spans="1:7" ht="15" x14ac:dyDescent="0.25">
      <c r="A48" s="70">
        <v>921558</v>
      </c>
      <c r="B48" s="73" t="s">
        <v>800</v>
      </c>
      <c r="C48" s="71">
        <v>64117.289999999994</v>
      </c>
      <c r="F48" t="s">
        <v>816</v>
      </c>
      <c r="G48" s="71">
        <v>1700.7600000000002</v>
      </c>
    </row>
    <row r="49" spans="1:11" ht="15" x14ac:dyDescent="0.25">
      <c r="A49" s="70">
        <v>921500</v>
      </c>
      <c r="B49" s="73" t="s">
        <v>1669</v>
      </c>
      <c r="C49" s="71">
        <v>449.86</v>
      </c>
      <c r="F49" t="s">
        <v>817</v>
      </c>
      <c r="G49" s="71">
        <v>1879</v>
      </c>
    </row>
    <row r="50" spans="1:11" ht="15" x14ac:dyDescent="0.25">
      <c r="A50" s="70">
        <v>921557</v>
      </c>
      <c r="B50" t="s">
        <v>801</v>
      </c>
      <c r="C50" s="71">
        <v>2486.4500000000003</v>
      </c>
      <c r="E50" s="70">
        <v>432103</v>
      </c>
      <c r="F50" s="71" t="s">
        <v>1695</v>
      </c>
      <c r="G50" s="71">
        <v>5390.16</v>
      </c>
    </row>
    <row r="51" spans="1:11" ht="15" x14ac:dyDescent="0.25">
      <c r="A51" s="70">
        <v>210108</v>
      </c>
      <c r="B51" s="71" t="s">
        <v>828</v>
      </c>
      <c r="C51" s="71">
        <v>1473.3899999999999</v>
      </c>
      <c r="E51" s="70"/>
      <c r="F51" s="71" t="s">
        <v>818</v>
      </c>
      <c r="G51" s="71">
        <v>12817.21</v>
      </c>
    </row>
    <row r="52" spans="1:11" ht="15" x14ac:dyDescent="0.25">
      <c r="A52" s="70">
        <v>220205</v>
      </c>
      <c r="B52" s="71" t="s">
        <v>802</v>
      </c>
      <c r="C52" s="71">
        <v>1899.01</v>
      </c>
      <c r="E52" s="70"/>
      <c r="F52" s="71" t="s">
        <v>819</v>
      </c>
      <c r="G52" s="71">
        <v>2639.4</v>
      </c>
    </row>
    <row r="53" spans="1:11" ht="15" x14ac:dyDescent="0.25">
      <c r="A53" s="70"/>
      <c r="B53" s="71" t="s">
        <v>1670</v>
      </c>
      <c r="C53" s="71">
        <v>1049</v>
      </c>
      <c r="E53" s="70"/>
      <c r="F53" s="71" t="s">
        <v>820</v>
      </c>
      <c r="G53" s="71">
        <v>4381.5199999999995</v>
      </c>
    </row>
    <row r="54" spans="1:11" ht="15" x14ac:dyDescent="0.25">
      <c r="A54" s="70"/>
      <c r="B54" s="71" t="s">
        <v>1671</v>
      </c>
      <c r="C54" s="71">
        <v>6605.010000000002</v>
      </c>
      <c r="E54" s="70"/>
      <c r="F54" s="71" t="s">
        <v>821</v>
      </c>
      <c r="G54" s="71">
        <v>2255.2199999999998</v>
      </c>
    </row>
    <row r="55" spans="1:11" ht="15" x14ac:dyDescent="0.25">
      <c r="A55" s="70"/>
      <c r="B55" s="71" t="s">
        <v>1672</v>
      </c>
      <c r="C55" s="71">
        <v>185</v>
      </c>
      <c r="E55" s="70"/>
      <c r="F55" s="71" t="s">
        <v>822</v>
      </c>
      <c r="G55" s="71">
        <v>12381.140000000005</v>
      </c>
    </row>
    <row r="56" spans="1:11" ht="15" x14ac:dyDescent="0.25">
      <c r="A56" s="70"/>
      <c r="B56" s="71" t="s">
        <v>803</v>
      </c>
      <c r="C56" s="71">
        <v>2677.9900000000002</v>
      </c>
      <c r="E56" s="70"/>
      <c r="F56" s="71" t="s">
        <v>823</v>
      </c>
      <c r="G56" s="71">
        <v>27072.090000000004</v>
      </c>
    </row>
    <row r="57" spans="1:11" ht="15" x14ac:dyDescent="0.25">
      <c r="A57" s="70"/>
      <c r="B57" s="71" t="s">
        <v>1673</v>
      </c>
      <c r="C57" s="71">
        <v>2540.1</v>
      </c>
      <c r="E57" s="70"/>
      <c r="F57" s="71"/>
      <c r="G57"/>
    </row>
    <row r="58" spans="1:11" ht="15" x14ac:dyDescent="0.25">
      <c r="A58" s="70"/>
      <c r="B58" s="71"/>
      <c r="C58"/>
      <c r="E58" s="70"/>
      <c r="F58" s="71"/>
      <c r="G58"/>
    </row>
    <row r="59" spans="1:11" x14ac:dyDescent="0.2">
      <c r="C59" s="71"/>
      <c r="G59" s="87">
        <f>SUM(C2:C57)+SUM(F2:G56)</f>
        <v>790885.54999999981</v>
      </c>
      <c r="I59" s="87"/>
      <c r="K59" s="72"/>
    </row>
    <row r="60" spans="1:11" x14ac:dyDescent="0.2">
      <c r="C60" s="71"/>
      <c r="G60"/>
    </row>
    <row r="61" spans="1:11" x14ac:dyDescent="0.2">
      <c r="C61" s="71"/>
    </row>
    <row r="62" spans="1:11" x14ac:dyDescent="0.2">
      <c r="B62" s="102" t="s">
        <v>1696</v>
      </c>
    </row>
    <row r="113" spans="1:3" ht="15" x14ac:dyDescent="0.25">
      <c r="A113" s="51" t="s">
        <v>126</v>
      </c>
      <c r="B113" s="50"/>
      <c r="C113" s="55">
        <v>719698.55999999994</v>
      </c>
    </row>
  </sheetData>
  <sortState xmlns:xlrd2="http://schemas.microsoft.com/office/spreadsheetml/2017/richdata2" ref="A2:C98">
    <sortCondition ref="B2:B98"/>
  </sortState>
  <printOptions horizontalCentered="1"/>
  <pageMargins left="0" right="0" top="1" bottom="0.75" header="0.3" footer="0.3"/>
  <pageSetup scale="80" orientation="portrait" r:id="rId1"/>
  <headerFooter>
    <oddHeader xml:space="preserve">&amp;C&amp;"Arial,Bold"Lincoln University
Total University General Funds Operating Expenditures
Travel, Subsistance, and Lodging
By Academic/Administrative Unit 2016/17
</oddHeader>
    <oddFooter>&amp;L&amp;P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K12"/>
  <sheetViews>
    <sheetView workbookViewId="0"/>
  </sheetViews>
  <sheetFormatPr defaultRowHeight="12.75" x14ac:dyDescent="0.2"/>
  <cols>
    <col min="1" max="1" width="7.140625" customWidth="1"/>
    <col min="2" max="2" width="28.7109375" bestFit="1" customWidth="1"/>
    <col min="3" max="3" width="11" style="4" customWidth="1"/>
    <col min="4" max="4" width="14" bestFit="1" customWidth="1"/>
    <col min="6" max="6" width="10.7109375" customWidth="1"/>
    <col min="7" max="7" width="14" customWidth="1"/>
    <col min="9" max="9" width="11.85546875" bestFit="1" customWidth="1"/>
    <col min="10" max="10" width="13.85546875" bestFit="1" customWidth="1"/>
  </cols>
  <sheetData>
    <row r="1" spans="2:11" x14ac:dyDescent="0.2">
      <c r="C1" s="3"/>
      <c r="D1" s="8" t="s">
        <v>1103</v>
      </c>
      <c r="F1" s="3"/>
      <c r="G1" s="8" t="s">
        <v>1644</v>
      </c>
    </row>
    <row r="2" spans="2:11" x14ac:dyDescent="0.2">
      <c r="C2" s="17"/>
      <c r="D2" s="15" t="s">
        <v>111</v>
      </c>
      <c r="E2" s="15"/>
      <c r="F2" s="17"/>
      <c r="G2" s="15" t="s">
        <v>111</v>
      </c>
      <c r="H2" s="15"/>
      <c r="I2" s="13" t="s">
        <v>1646</v>
      </c>
      <c r="J2" s="8" t="s">
        <v>1644</v>
      </c>
    </row>
    <row r="3" spans="2:11" x14ac:dyDescent="0.2">
      <c r="C3" s="17"/>
      <c r="D3" s="1" t="s">
        <v>112</v>
      </c>
      <c r="E3" s="15"/>
      <c r="F3" s="17"/>
      <c r="G3" s="1" t="s">
        <v>112</v>
      </c>
      <c r="H3" s="15"/>
      <c r="I3" s="18" t="s">
        <v>110</v>
      </c>
      <c r="J3" s="1" t="s">
        <v>111</v>
      </c>
      <c r="K3" s="2"/>
    </row>
    <row r="4" spans="2:11" x14ac:dyDescent="0.2">
      <c r="B4" s="15" t="s">
        <v>109</v>
      </c>
      <c r="C4" s="17" t="s">
        <v>110</v>
      </c>
      <c r="D4" s="1" t="s">
        <v>113</v>
      </c>
      <c r="E4" s="15"/>
      <c r="F4" s="17" t="s">
        <v>110</v>
      </c>
      <c r="G4" s="1" t="s">
        <v>113</v>
      </c>
      <c r="H4" s="15"/>
      <c r="I4" s="18" t="s">
        <v>115</v>
      </c>
      <c r="J4" s="1" t="s">
        <v>115</v>
      </c>
      <c r="K4" s="2"/>
    </row>
    <row r="5" spans="2:11" x14ac:dyDescent="0.2">
      <c r="B5" s="8"/>
      <c r="C5" s="9"/>
      <c r="D5" s="6"/>
      <c r="E5" s="6"/>
      <c r="F5" s="9"/>
      <c r="G5" s="6"/>
      <c r="H5" s="6"/>
      <c r="I5" s="6"/>
      <c r="J5" s="6"/>
    </row>
    <row r="6" spans="2:11" x14ac:dyDescent="0.2">
      <c r="B6" s="15"/>
      <c r="D6" s="5"/>
      <c r="F6" s="4"/>
      <c r="G6" s="5"/>
      <c r="I6" s="4"/>
      <c r="J6" s="5"/>
    </row>
    <row r="7" spans="2:11" x14ac:dyDescent="0.2">
      <c r="B7" s="15" t="s">
        <v>128</v>
      </c>
      <c r="D7" s="5"/>
      <c r="F7" s="4"/>
      <c r="G7" s="5"/>
      <c r="I7" s="4"/>
      <c r="J7" s="5"/>
    </row>
    <row r="8" spans="2:11" x14ac:dyDescent="0.2">
      <c r="B8" s="15" t="s">
        <v>131</v>
      </c>
      <c r="C8" s="25">
        <f>'COMP SUMMARY - FY17'!$D$14</f>
        <v>13583347</v>
      </c>
      <c r="D8" s="5">
        <v>1</v>
      </c>
      <c r="F8" s="104">
        <f>+'COMP SUMMARY - FY17'!G14</f>
        <v>14688106</v>
      </c>
      <c r="G8" s="5">
        <v>1</v>
      </c>
      <c r="I8" s="36">
        <f>+F8-C8</f>
        <v>1104759</v>
      </c>
      <c r="J8" s="5">
        <f>+I8/C8</f>
        <v>8.1331869089407788E-2</v>
      </c>
    </row>
    <row r="9" spans="2:11" x14ac:dyDescent="0.2">
      <c r="B9" s="15"/>
      <c r="D9" s="5"/>
      <c r="F9" s="4"/>
      <c r="G9" s="5"/>
      <c r="I9" s="36"/>
      <c r="J9" s="5"/>
    </row>
    <row r="10" spans="2:11" x14ac:dyDescent="0.2">
      <c r="B10" s="15" t="s">
        <v>129</v>
      </c>
      <c r="C10" s="25">
        <f>'COMP SUMMARY - FY17'!$D$29</f>
        <v>10127040</v>
      </c>
      <c r="D10" s="5">
        <v>1</v>
      </c>
      <c r="F10" s="104">
        <f>'Comp Sum Exp - FY17'!$F$18</f>
        <v>10752061</v>
      </c>
      <c r="G10" s="5">
        <v>1</v>
      </c>
      <c r="I10" s="36">
        <f>+F10-C10</f>
        <v>625021</v>
      </c>
      <c r="J10" s="5">
        <f>+I10/C10</f>
        <v>6.171803409485891E-2</v>
      </c>
    </row>
    <row r="11" spans="2:11" x14ac:dyDescent="0.2">
      <c r="B11" s="15" t="s">
        <v>130</v>
      </c>
      <c r="F11" s="4"/>
    </row>
    <row r="12" spans="2:11" x14ac:dyDescent="0.2">
      <c r="B12" s="15"/>
    </row>
  </sheetData>
  <phoneticPr fontId="8" type="noConversion"/>
  <printOptions horizontalCentered="1"/>
  <pageMargins left="0" right="0" top="1.5" bottom="1" header="0.5" footer="0.5"/>
  <pageSetup orientation="landscape" r:id="rId1"/>
  <headerFooter alignWithMargins="0">
    <oddHeader xml:space="preserve">&amp;C&amp;"Arial,Bold"Lincoln University
Total University Auxiliary Enterprises Operating Revenues And Expenditures
Comparitive Summary
2015-16 vs. 2016-17
</oddHeader>
    <oddFooter>&amp;L&amp;P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12"/>
  <sheetViews>
    <sheetView workbookViewId="0">
      <selection activeCell="G69" sqref="G69"/>
    </sheetView>
  </sheetViews>
  <sheetFormatPr defaultRowHeight="12.75" x14ac:dyDescent="0.2"/>
  <cols>
    <col min="1" max="1" width="7.140625" customWidth="1"/>
    <col min="2" max="2" width="28.7109375" bestFit="1" customWidth="1"/>
    <col min="3" max="3" width="11" style="4" customWidth="1"/>
    <col min="4" max="4" width="14" bestFit="1" customWidth="1"/>
    <col min="6" max="6" width="10.7109375" customWidth="1"/>
    <col min="7" max="7" width="14" customWidth="1"/>
    <col min="9" max="9" width="11.85546875" bestFit="1" customWidth="1"/>
    <col min="10" max="10" width="13.85546875" bestFit="1" customWidth="1"/>
  </cols>
  <sheetData>
    <row r="1" spans="2:11" x14ac:dyDescent="0.2">
      <c r="C1" s="125" t="s">
        <v>2555</v>
      </c>
      <c r="D1" s="125"/>
      <c r="F1" s="125" t="s">
        <v>2864</v>
      </c>
      <c r="G1" s="125"/>
    </row>
    <row r="2" spans="2:11" x14ac:dyDescent="0.2">
      <c r="C2" s="17"/>
      <c r="D2" s="15" t="s">
        <v>111</v>
      </c>
      <c r="E2" s="15"/>
      <c r="F2" s="17"/>
      <c r="G2" s="15" t="s">
        <v>111</v>
      </c>
      <c r="H2" s="15"/>
      <c r="I2" s="125" t="s">
        <v>2865</v>
      </c>
      <c r="J2" s="125"/>
    </row>
    <row r="3" spans="2:11" x14ac:dyDescent="0.2">
      <c r="C3" s="17"/>
      <c r="D3" s="1" t="s">
        <v>112</v>
      </c>
      <c r="E3" s="15"/>
      <c r="F3" s="17"/>
      <c r="G3" s="1" t="s">
        <v>112</v>
      </c>
      <c r="H3" s="15"/>
      <c r="I3" s="18" t="s">
        <v>110</v>
      </c>
      <c r="J3" s="1" t="s">
        <v>111</v>
      </c>
      <c r="K3" s="2"/>
    </row>
    <row r="4" spans="2:11" x14ac:dyDescent="0.2">
      <c r="B4" s="15" t="s">
        <v>109</v>
      </c>
      <c r="C4" s="17" t="s">
        <v>110</v>
      </c>
      <c r="D4" s="1" t="s">
        <v>113</v>
      </c>
      <c r="E4" s="15"/>
      <c r="F4" s="17" t="s">
        <v>110</v>
      </c>
      <c r="G4" s="1" t="s">
        <v>113</v>
      </c>
      <c r="H4" s="15"/>
      <c r="I4" s="18" t="s">
        <v>115</v>
      </c>
      <c r="J4" s="1" t="s">
        <v>115</v>
      </c>
      <c r="K4" s="2"/>
    </row>
    <row r="5" spans="2:11" x14ac:dyDescent="0.2">
      <c r="B5" s="8"/>
      <c r="C5" s="9"/>
      <c r="D5" s="6"/>
      <c r="E5" s="6"/>
      <c r="F5" s="9"/>
      <c r="G5" s="6"/>
      <c r="H5" s="6"/>
      <c r="I5" s="6"/>
      <c r="J5" s="6"/>
    </row>
    <row r="6" spans="2:11" x14ac:dyDescent="0.2">
      <c r="B6" s="15"/>
      <c r="D6" s="5"/>
      <c r="F6" s="4"/>
      <c r="G6" s="5"/>
      <c r="I6" s="4"/>
      <c r="J6" s="5"/>
    </row>
    <row r="7" spans="2:11" x14ac:dyDescent="0.2">
      <c r="B7" s="15" t="s">
        <v>128</v>
      </c>
      <c r="D7" s="5"/>
      <c r="F7" s="4"/>
      <c r="G7" s="5"/>
      <c r="I7" s="4"/>
      <c r="J7" s="5"/>
    </row>
    <row r="8" spans="2:11" x14ac:dyDescent="0.2">
      <c r="B8" s="15" t="s">
        <v>131</v>
      </c>
      <c r="C8" s="25">
        <f>'COMP Summary - FY22'!$D$14</f>
        <v>3594962</v>
      </c>
      <c r="D8" s="5">
        <v>1</v>
      </c>
      <c r="F8" s="104">
        <f>+'COMP Summary - FY22'!G14</f>
        <v>15784293</v>
      </c>
      <c r="G8" s="5">
        <v>1</v>
      </c>
      <c r="I8" s="36">
        <f>+F8-C8</f>
        <v>12189331</v>
      </c>
      <c r="J8" s="5">
        <f>+I8/C8</f>
        <v>3.39067033253759</v>
      </c>
    </row>
    <row r="9" spans="2:11" x14ac:dyDescent="0.2">
      <c r="B9" s="15"/>
      <c r="D9" s="5"/>
      <c r="F9" s="4"/>
      <c r="G9" s="5"/>
      <c r="I9" s="36"/>
      <c r="J9" s="5"/>
    </row>
    <row r="10" spans="2:11" x14ac:dyDescent="0.2">
      <c r="B10" s="15" t="s">
        <v>129</v>
      </c>
      <c r="C10" s="25">
        <f>'COMP Summary - FY22'!$D$29</f>
        <v>17669942</v>
      </c>
      <c r="D10" s="5">
        <v>1</v>
      </c>
      <c r="F10" s="104">
        <f>'Comp Sum Exp - FY22'!$F$18</f>
        <v>20946170</v>
      </c>
      <c r="G10" s="5">
        <v>1</v>
      </c>
      <c r="I10" s="36">
        <f>+F10-C10</f>
        <v>3276228</v>
      </c>
      <c r="J10" s="5">
        <f>+I10/C10</f>
        <v>0.18541249314796845</v>
      </c>
    </row>
    <row r="11" spans="2:11" x14ac:dyDescent="0.2">
      <c r="B11" s="15" t="s">
        <v>130</v>
      </c>
      <c r="F11" s="4"/>
    </row>
    <row r="12" spans="2:11" x14ac:dyDescent="0.2">
      <c r="B12" s="15"/>
    </row>
  </sheetData>
  <mergeCells count="3">
    <mergeCell ref="C1:D1"/>
    <mergeCell ref="F1:G1"/>
    <mergeCell ref="I2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K12"/>
  <sheetViews>
    <sheetView workbookViewId="0">
      <selection activeCell="F8" sqref="F8"/>
    </sheetView>
  </sheetViews>
  <sheetFormatPr defaultRowHeight="12.75" x14ac:dyDescent="0.2"/>
  <cols>
    <col min="1" max="1" width="7.140625" customWidth="1"/>
    <col min="2" max="2" width="28.7109375" bestFit="1" customWidth="1"/>
    <col min="3" max="3" width="11" style="4" customWidth="1"/>
    <col min="4" max="4" width="14" bestFit="1" customWidth="1"/>
    <col min="6" max="6" width="10.7109375" customWidth="1"/>
    <col min="7" max="7" width="14" customWidth="1"/>
    <col min="9" max="9" width="11.85546875" bestFit="1" customWidth="1"/>
    <col min="10" max="10" width="13.85546875" bestFit="1" customWidth="1"/>
  </cols>
  <sheetData>
    <row r="1" spans="2:11" x14ac:dyDescent="0.2">
      <c r="C1" s="125" t="s">
        <v>1644</v>
      </c>
      <c r="D1" s="125"/>
      <c r="F1" s="125" t="s">
        <v>2497</v>
      </c>
      <c r="G1" s="125"/>
    </row>
    <row r="2" spans="2:11" x14ac:dyDescent="0.2">
      <c r="C2" s="17"/>
      <c r="D2" s="15" t="s">
        <v>111</v>
      </c>
      <c r="E2" s="15"/>
      <c r="F2" s="17"/>
      <c r="G2" s="15" t="s">
        <v>111</v>
      </c>
      <c r="H2" s="15"/>
      <c r="I2" s="125" t="s">
        <v>2498</v>
      </c>
      <c r="J2" s="125"/>
    </row>
    <row r="3" spans="2:11" x14ac:dyDescent="0.2">
      <c r="C3" s="17"/>
      <c r="D3" s="1" t="s">
        <v>112</v>
      </c>
      <c r="E3" s="15"/>
      <c r="F3" s="17"/>
      <c r="G3" s="1" t="s">
        <v>112</v>
      </c>
      <c r="H3" s="15"/>
      <c r="I3" s="18" t="s">
        <v>110</v>
      </c>
      <c r="J3" s="1" t="s">
        <v>111</v>
      </c>
      <c r="K3" s="2"/>
    </row>
    <row r="4" spans="2:11" x14ac:dyDescent="0.2">
      <c r="B4" s="15" t="s">
        <v>109</v>
      </c>
      <c r="C4" s="17" t="s">
        <v>110</v>
      </c>
      <c r="D4" s="1" t="s">
        <v>113</v>
      </c>
      <c r="E4" s="15"/>
      <c r="F4" s="17" t="s">
        <v>110</v>
      </c>
      <c r="G4" s="1" t="s">
        <v>113</v>
      </c>
      <c r="H4" s="15"/>
      <c r="I4" s="18" t="s">
        <v>115</v>
      </c>
      <c r="J4" s="1" t="s">
        <v>115</v>
      </c>
      <c r="K4" s="2"/>
    </row>
    <row r="5" spans="2:11" x14ac:dyDescent="0.2">
      <c r="B5" s="8"/>
      <c r="C5" s="9"/>
      <c r="D5" s="6"/>
      <c r="E5" s="6"/>
      <c r="F5" s="9"/>
      <c r="G5" s="6"/>
      <c r="H5" s="6"/>
      <c r="I5" s="6"/>
      <c r="J5" s="6"/>
    </row>
    <row r="6" spans="2:11" x14ac:dyDescent="0.2">
      <c r="B6" s="15"/>
      <c r="D6" s="5"/>
      <c r="F6" s="4"/>
      <c r="G6" s="5"/>
      <c r="I6" s="4"/>
      <c r="J6" s="5"/>
    </row>
    <row r="7" spans="2:11" x14ac:dyDescent="0.2">
      <c r="B7" s="15" t="s">
        <v>128</v>
      </c>
      <c r="D7" s="5"/>
      <c r="F7" s="4"/>
      <c r="G7" s="5"/>
      <c r="I7" s="4"/>
      <c r="J7" s="5"/>
    </row>
    <row r="8" spans="2:11" x14ac:dyDescent="0.2">
      <c r="B8" s="15" t="s">
        <v>131</v>
      </c>
      <c r="C8" s="25">
        <f>'COMP SUMMARY - FY18'!$D$14</f>
        <v>14688106</v>
      </c>
      <c r="D8" s="5">
        <v>1</v>
      </c>
      <c r="F8" s="104">
        <f>+'COMP SUMMARY - FY18'!G14</f>
        <v>16713789</v>
      </c>
      <c r="G8" s="5">
        <v>1</v>
      </c>
      <c r="I8" s="36">
        <f>+F8-C8</f>
        <v>2025683</v>
      </c>
      <c r="J8" s="5">
        <f>+I8/C8</f>
        <v>0.13791315231521342</v>
      </c>
    </row>
    <row r="9" spans="2:11" x14ac:dyDescent="0.2">
      <c r="B9" s="15"/>
      <c r="D9" s="5"/>
      <c r="F9" s="4"/>
      <c r="G9" s="5"/>
      <c r="I9" s="36"/>
      <c r="J9" s="5"/>
    </row>
    <row r="10" spans="2:11" x14ac:dyDescent="0.2">
      <c r="B10" s="15" t="s">
        <v>129</v>
      </c>
      <c r="C10" s="25">
        <f>'COMP SUMMARY - FY18'!$D$29</f>
        <v>10752061</v>
      </c>
      <c r="D10" s="5">
        <v>1</v>
      </c>
      <c r="F10" s="104">
        <f>'Comp Sum Exp - FY18'!$F$18</f>
        <v>11166033</v>
      </c>
      <c r="G10" s="5">
        <v>1</v>
      </c>
      <c r="I10" s="36">
        <f>+F10-C10</f>
        <v>413972</v>
      </c>
      <c r="J10" s="5">
        <f>+I10/C10</f>
        <v>3.8501641685254578E-2</v>
      </c>
    </row>
    <row r="11" spans="2:11" x14ac:dyDescent="0.2">
      <c r="B11" s="15" t="s">
        <v>130</v>
      </c>
      <c r="F11" s="4"/>
    </row>
    <row r="12" spans="2:11" x14ac:dyDescent="0.2">
      <c r="B12" s="15"/>
    </row>
  </sheetData>
  <mergeCells count="3">
    <mergeCell ref="C1:D1"/>
    <mergeCell ref="F1:G1"/>
    <mergeCell ref="I2:J2"/>
  </mergeCells>
  <printOptions horizontalCentered="1"/>
  <pageMargins left="0" right="0" top="1.5" bottom="1" header="0.5" footer="0.5"/>
  <pageSetup orientation="landscape" r:id="rId1"/>
  <headerFooter alignWithMargins="0">
    <oddHeader xml:space="preserve">&amp;C&amp;"Arial,Bold"Lincoln University
Total University Auxiliary Enterprises Operating Revenues And Expenditures
Comparitive Summary
2016-17 vs. 2017-18
</oddHeader>
    <oddFooter>&amp;L&amp;P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0"/>
  <sheetViews>
    <sheetView workbookViewId="0">
      <selection activeCell="B11" sqref="B11"/>
    </sheetView>
  </sheetViews>
  <sheetFormatPr defaultRowHeight="12.75" x14ac:dyDescent="0.2"/>
  <cols>
    <col min="1" max="1" width="31.85546875" bestFit="1" customWidth="1"/>
    <col min="2" max="2" width="14.85546875" bestFit="1" customWidth="1"/>
    <col min="3" max="3" width="13.85546875" style="37" bestFit="1" customWidth="1"/>
    <col min="4" max="4" width="9.140625" hidden="1" customWidth="1"/>
    <col min="5" max="5" width="11.28515625" hidden="1" customWidth="1"/>
    <col min="6" max="8" width="9.140625" hidden="1" customWidth="1"/>
  </cols>
  <sheetData>
    <row r="1" spans="1:8" ht="1.5" customHeight="1" x14ac:dyDescent="0.2">
      <c r="B1" t="s">
        <v>133</v>
      </c>
      <c r="C1" s="44">
        <v>20942241</v>
      </c>
    </row>
    <row r="2" spans="1:8" ht="63" x14ac:dyDescent="0.25">
      <c r="A2" s="26" t="s">
        <v>134</v>
      </c>
      <c r="B2" s="27" t="s">
        <v>1648</v>
      </c>
      <c r="C2" s="28" t="s">
        <v>135</v>
      </c>
    </row>
    <row r="3" spans="1:8" ht="15" x14ac:dyDescent="0.2">
      <c r="A3" s="29" t="s">
        <v>136</v>
      </c>
      <c r="B3" s="101">
        <v>1536812.830000011</v>
      </c>
      <c r="C3" s="31">
        <f t="shared" ref="C3:C11" si="0">+B3/$C$1</f>
        <v>7.3383399130972235E-2</v>
      </c>
      <c r="D3" s="72">
        <f>+C3/$C$15</f>
        <v>0.23319282546018061</v>
      </c>
      <c r="E3" s="36">
        <v>12088</v>
      </c>
      <c r="H3" s="72">
        <f>+E3/$E$12</f>
        <v>0.23024761904761903</v>
      </c>
    </row>
    <row r="4" spans="1:8" ht="15" x14ac:dyDescent="0.2">
      <c r="A4" s="29" t="s">
        <v>137</v>
      </c>
      <c r="B4" s="101">
        <v>114410.42000000022</v>
      </c>
      <c r="C4" s="31">
        <f t="shared" si="0"/>
        <v>5.4631412177904085E-3</v>
      </c>
      <c r="D4" s="72">
        <f t="shared" ref="D4:D11" si="1">+C4/$C$15</f>
        <v>1.7360402373713796E-2</v>
      </c>
      <c r="E4" s="36">
        <v>1221</v>
      </c>
      <c r="H4" s="72">
        <f t="shared" ref="H4:H11" si="2">+E4/$E$12</f>
        <v>2.3257142857142858E-2</v>
      </c>
    </row>
    <row r="5" spans="1:8" ht="15" x14ac:dyDescent="0.2">
      <c r="A5" s="29" t="s">
        <v>138</v>
      </c>
      <c r="B5" s="101">
        <v>1690498.389999998</v>
      </c>
      <c r="C5" s="31">
        <f t="shared" si="0"/>
        <v>8.0721943272451024E-2</v>
      </c>
      <c r="D5" s="72">
        <f t="shared" si="1"/>
        <v>0.25651275698940063</v>
      </c>
      <c r="E5" s="36">
        <v>13479</v>
      </c>
      <c r="H5" s="72">
        <f t="shared" si="2"/>
        <v>0.25674285714285716</v>
      </c>
    </row>
    <row r="6" spans="1:8" ht="15" x14ac:dyDescent="0.2">
      <c r="A6" s="29" t="s">
        <v>139</v>
      </c>
      <c r="B6" s="101">
        <v>2574637.660000009</v>
      </c>
      <c r="C6" s="31">
        <f t="shared" si="0"/>
        <v>0.12293993083166262</v>
      </c>
      <c r="D6" s="72">
        <f t="shared" si="1"/>
        <v>0.39067023566662024</v>
      </c>
      <c r="E6" s="36">
        <v>19596</v>
      </c>
      <c r="H6" s="72">
        <f t="shared" si="2"/>
        <v>0.37325714285714284</v>
      </c>
    </row>
    <row r="7" spans="1:8" ht="15" x14ac:dyDescent="0.2">
      <c r="A7" s="29" t="s">
        <v>140</v>
      </c>
      <c r="B7" s="101">
        <v>103673.56999999839</v>
      </c>
      <c r="C7" s="31">
        <f t="shared" si="0"/>
        <v>4.9504525327541777E-3</v>
      </c>
      <c r="D7" s="72">
        <f t="shared" si="1"/>
        <v>1.5731214785500758E-2</v>
      </c>
      <c r="E7" s="36">
        <v>677</v>
      </c>
      <c r="H7" s="72">
        <f t="shared" si="2"/>
        <v>1.2895238095238095E-2</v>
      </c>
    </row>
    <row r="8" spans="1:8" ht="15" x14ac:dyDescent="0.2">
      <c r="A8" s="29" t="s">
        <v>141</v>
      </c>
      <c r="B8" s="101">
        <v>94239.899999999718</v>
      </c>
      <c r="C8" s="31">
        <f t="shared" si="0"/>
        <v>4.4999911900545754E-3</v>
      </c>
      <c r="D8" s="72">
        <f t="shared" si="1"/>
        <v>1.4299769056512011E-2</v>
      </c>
      <c r="E8" s="36">
        <v>893</v>
      </c>
      <c r="H8" s="72">
        <f t="shared" si="2"/>
        <v>1.7009523809523811E-2</v>
      </c>
    </row>
    <row r="9" spans="1:8" ht="15" x14ac:dyDescent="0.2">
      <c r="A9" s="29" t="s">
        <v>142</v>
      </c>
      <c r="B9" s="101">
        <v>251358.22999999984</v>
      </c>
      <c r="C9" s="31">
        <f t="shared" si="0"/>
        <v>1.2002451409092266E-2</v>
      </c>
      <c r="D9" s="72">
        <f t="shared" si="1"/>
        <v>3.8140582061882887E-2</v>
      </c>
      <c r="E9" s="36">
        <v>2651</v>
      </c>
      <c r="H9" s="72">
        <f t="shared" si="2"/>
        <v>5.0495238095238093E-2</v>
      </c>
    </row>
    <row r="10" spans="1:8" ht="15" x14ac:dyDescent="0.2">
      <c r="A10" s="29" t="s">
        <v>143</v>
      </c>
      <c r="B10" s="101">
        <v>6285.7599999999902</v>
      </c>
      <c r="C10" s="31">
        <f t="shared" si="0"/>
        <v>3.0014743885336772E-4</v>
      </c>
      <c r="D10" s="72">
        <f t="shared" si="1"/>
        <v>9.5378832473995683E-4</v>
      </c>
      <c r="E10" s="36">
        <v>41</v>
      </c>
      <c r="H10" s="72">
        <f t="shared" si="2"/>
        <v>7.8095238095238098E-4</v>
      </c>
    </row>
    <row r="11" spans="1:8" ht="15.75" thickBot="1" x14ac:dyDescent="0.25">
      <c r="A11" s="29" t="s">
        <v>144</v>
      </c>
      <c r="B11" s="101">
        <v>218392.47</v>
      </c>
      <c r="C11" s="31">
        <f t="shared" si="0"/>
        <v>1.0428323788270797E-2</v>
      </c>
      <c r="D11" s="72">
        <f t="shared" si="1"/>
        <v>3.313842528144912E-2</v>
      </c>
      <c r="E11" s="36">
        <v>1854</v>
      </c>
      <c r="H11" s="72">
        <f t="shared" si="2"/>
        <v>3.5314285714285715E-2</v>
      </c>
    </row>
    <row r="12" spans="1:8" ht="15.75" thickBot="1" x14ac:dyDescent="0.25">
      <c r="A12" s="32"/>
      <c r="B12" s="30"/>
      <c r="C12" s="31"/>
      <c r="E12" s="95">
        <f>SUM(E3:E11)</f>
        <v>52500</v>
      </c>
    </row>
    <row r="13" spans="1:8" ht="15" x14ac:dyDescent="0.2">
      <c r="A13" s="29"/>
      <c r="B13" s="30"/>
      <c r="C13" s="31"/>
    </row>
    <row r="14" spans="1:8" ht="15" x14ac:dyDescent="0.2">
      <c r="A14" s="29"/>
      <c r="B14" s="30"/>
      <c r="C14" s="31"/>
      <c r="E14" s="93">
        <v>79339</v>
      </c>
      <c r="H14" s="80" t="s">
        <v>1641</v>
      </c>
    </row>
    <row r="15" spans="1:8" ht="16.5" thickBot="1" x14ac:dyDescent="0.3">
      <c r="A15" s="33" t="s">
        <v>145</v>
      </c>
      <c r="B15" s="34">
        <f>SUM(B3:B13)</f>
        <v>6590309.2300000144</v>
      </c>
      <c r="C15" s="35">
        <f>SUM(C3:C13)</f>
        <v>0.31468978081190147</v>
      </c>
      <c r="E15" s="93">
        <v>-6049</v>
      </c>
      <c r="H15" s="73" t="s">
        <v>1642</v>
      </c>
    </row>
    <row r="16" spans="1:8" ht="16.5" thickTop="1" thickBot="1" x14ac:dyDescent="0.4">
      <c r="B16" s="42"/>
      <c r="E16" s="94">
        <v>-20790</v>
      </c>
      <c r="H16" s="73" t="s">
        <v>1643</v>
      </c>
    </row>
    <row r="17" spans="2:5" ht="13.5" thickBot="1" x14ac:dyDescent="0.25">
      <c r="B17" s="71"/>
      <c r="E17" s="96">
        <f>SUM(E14:E16)</f>
        <v>52500</v>
      </c>
    </row>
    <row r="19" spans="2:5" x14ac:dyDescent="0.2">
      <c r="B19" s="36"/>
    </row>
    <row r="20" spans="2:5" ht="15" x14ac:dyDescent="0.2">
      <c r="B20" s="30"/>
    </row>
  </sheetData>
  <phoneticPr fontId="8" type="noConversion"/>
  <printOptions horizontalCentered="1"/>
  <pageMargins left="0.75" right="0.75" top="1.25" bottom="0.75" header="0.5" footer="0.5"/>
  <pageSetup orientation="portrait" r:id="rId1"/>
  <headerFooter alignWithMargins="0">
    <oddHeader>&amp;C&amp;"Arial,Bold"Lincoln University
Benefits As A Percentage of Salaries
FY2016-17</oddHeader>
    <oddFooter>&amp;L&amp;P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0"/>
  <sheetViews>
    <sheetView topLeftCell="A2" workbookViewId="0">
      <selection sqref="A1:XFD1"/>
    </sheetView>
  </sheetViews>
  <sheetFormatPr defaultRowHeight="23.25" customHeight="1" x14ac:dyDescent="0.2"/>
  <cols>
    <col min="1" max="1" width="31.85546875" bestFit="1" customWidth="1"/>
    <col min="2" max="2" width="14.85546875" bestFit="1" customWidth="1"/>
    <col min="3" max="3" width="13.85546875" style="37" bestFit="1" customWidth="1"/>
    <col min="4" max="4" width="9.140625" hidden="1" customWidth="1"/>
    <col min="5" max="5" width="11.28515625" hidden="1" customWidth="1"/>
    <col min="6" max="8" width="9.140625" hidden="1" customWidth="1"/>
    <col min="10" max="10" width="16" customWidth="1"/>
  </cols>
  <sheetData>
    <row r="1" spans="1:8" ht="23.25" hidden="1" customHeight="1" x14ac:dyDescent="0.2">
      <c r="B1" t="s">
        <v>133</v>
      </c>
      <c r="C1" s="44">
        <v>20942241</v>
      </c>
    </row>
    <row r="2" spans="1:8" ht="23.25" customHeight="1" x14ac:dyDescent="0.25">
      <c r="A2" s="26" t="s">
        <v>134</v>
      </c>
      <c r="B2" s="113" t="s">
        <v>2866</v>
      </c>
      <c r="C2" s="114" t="s">
        <v>135</v>
      </c>
    </row>
    <row r="3" spans="1:8" ht="23.25" customHeight="1" x14ac:dyDescent="0.25">
      <c r="A3" s="29" t="s">
        <v>136</v>
      </c>
      <c r="B3" s="110">
        <v>1851406</v>
      </c>
      <c r="C3" s="31">
        <f>+B3/$C$1</f>
        <v>8.8405343057603059E-2</v>
      </c>
      <c r="D3" s="72">
        <f>+C3/$C$15</f>
        <v>0.24597903144365649</v>
      </c>
      <c r="E3" s="36">
        <v>12088</v>
      </c>
      <c r="H3" s="72">
        <f>+E3/$E$12</f>
        <v>0.23024761904761903</v>
      </c>
    </row>
    <row r="4" spans="1:8" ht="23.25" customHeight="1" x14ac:dyDescent="0.25">
      <c r="A4" s="29" t="s">
        <v>137</v>
      </c>
      <c r="B4" s="110">
        <v>7717</v>
      </c>
      <c r="C4" s="31">
        <f t="shared" ref="C4:C11" si="0">+B4/$C$1</f>
        <v>3.6848969506176536E-4</v>
      </c>
      <c r="D4" s="72">
        <f t="shared" ref="D4:D11" si="1">+C4/$C$15</f>
        <v>1.0252857480480763E-3</v>
      </c>
      <c r="E4" s="36">
        <v>1221</v>
      </c>
      <c r="H4" s="72">
        <f t="shared" ref="H4:H11" si="2">+E4/$E$12</f>
        <v>2.3257142857142858E-2</v>
      </c>
    </row>
    <row r="5" spans="1:8" ht="23.25" customHeight="1" x14ac:dyDescent="0.25">
      <c r="A5" s="29" t="s">
        <v>138</v>
      </c>
      <c r="B5" s="110">
        <v>2024849</v>
      </c>
      <c r="C5" s="31">
        <f t="shared" si="0"/>
        <v>9.6687312499173325E-2</v>
      </c>
      <c r="D5" s="72">
        <f t="shared" si="1"/>
        <v>0.26902278367881294</v>
      </c>
      <c r="E5" s="36">
        <v>13479</v>
      </c>
      <c r="H5" s="72">
        <f t="shared" si="2"/>
        <v>0.25674285714285716</v>
      </c>
    </row>
    <row r="6" spans="1:8" ht="23.25" customHeight="1" x14ac:dyDescent="0.25">
      <c r="A6" s="29" t="s">
        <v>139</v>
      </c>
      <c r="B6" s="110">
        <v>3195673</v>
      </c>
      <c r="C6" s="31">
        <f t="shared" si="0"/>
        <v>0.15259460532423441</v>
      </c>
      <c r="D6" s="72">
        <f t="shared" si="1"/>
        <v>0.42457923834677214</v>
      </c>
      <c r="E6" s="36">
        <v>19596</v>
      </c>
      <c r="H6" s="72">
        <f t="shared" si="2"/>
        <v>0.37325714285714284</v>
      </c>
    </row>
    <row r="7" spans="1:8" ht="23.25" customHeight="1" x14ac:dyDescent="0.25">
      <c r="A7" s="29" t="s">
        <v>140</v>
      </c>
      <c r="B7" s="110">
        <v>109184</v>
      </c>
      <c r="C7" s="31">
        <f t="shared" si="0"/>
        <v>5.2135776682161192E-3</v>
      </c>
      <c r="D7" s="72">
        <f t="shared" si="1"/>
        <v>1.4506258794205154E-2</v>
      </c>
      <c r="E7" s="36">
        <v>677</v>
      </c>
      <c r="H7" s="72">
        <f t="shared" si="2"/>
        <v>1.2895238095238095E-2</v>
      </c>
    </row>
    <row r="8" spans="1:8" ht="23.25" customHeight="1" x14ac:dyDescent="0.25">
      <c r="A8" s="29" t="s">
        <v>141</v>
      </c>
      <c r="B8" s="110">
        <v>8869</v>
      </c>
      <c r="C8" s="31">
        <f t="shared" si="0"/>
        <v>4.2349813470296706E-4</v>
      </c>
      <c r="D8" s="72">
        <f t="shared" si="1"/>
        <v>1.1783412335672396E-3</v>
      </c>
      <c r="E8" s="36">
        <v>893</v>
      </c>
      <c r="H8" s="72">
        <f t="shared" si="2"/>
        <v>1.7009523809523811E-2</v>
      </c>
    </row>
    <row r="9" spans="1:8" ht="23.25" customHeight="1" x14ac:dyDescent="0.25">
      <c r="A9" s="29" t="s">
        <v>142</v>
      </c>
      <c r="B9" s="110">
        <v>180324</v>
      </c>
      <c r="C9" s="31">
        <f t="shared" si="0"/>
        <v>8.6105398175868562E-3</v>
      </c>
      <c r="D9" s="72">
        <f t="shared" si="1"/>
        <v>2.3957966467671545E-2</v>
      </c>
      <c r="E9" s="36">
        <v>2651</v>
      </c>
      <c r="H9" s="72">
        <f t="shared" si="2"/>
        <v>5.0495238095238093E-2</v>
      </c>
    </row>
    <row r="10" spans="1:8" ht="23.25" customHeight="1" x14ac:dyDescent="0.25">
      <c r="A10" s="29" t="s">
        <v>143</v>
      </c>
      <c r="B10" s="110">
        <v>4668.21</v>
      </c>
      <c r="C10" s="31">
        <f t="shared" si="0"/>
        <v>2.2290880904292907E-4</v>
      </c>
      <c r="D10" s="72">
        <f t="shared" si="1"/>
        <v>6.2022148268699119E-4</v>
      </c>
      <c r="E10" s="36">
        <v>41</v>
      </c>
      <c r="H10" s="72">
        <f t="shared" si="2"/>
        <v>7.8095238095238098E-4</v>
      </c>
    </row>
    <row r="11" spans="1:8" ht="23.25" customHeight="1" thickBot="1" x14ac:dyDescent="0.3">
      <c r="A11" s="29" t="s">
        <v>144</v>
      </c>
      <c r="B11" s="110">
        <v>143992</v>
      </c>
      <c r="C11" s="31">
        <f t="shared" si="0"/>
        <v>6.8756729520971513E-3</v>
      </c>
      <c r="D11" s="72">
        <f t="shared" si="1"/>
        <v>1.913087280457932E-2</v>
      </c>
      <c r="E11" s="36">
        <v>1854</v>
      </c>
      <c r="H11" s="72">
        <f t="shared" si="2"/>
        <v>3.5314285714285715E-2</v>
      </c>
    </row>
    <row r="12" spans="1:8" ht="23.25" customHeight="1" thickBot="1" x14ac:dyDescent="0.25">
      <c r="A12" s="32"/>
      <c r="B12" s="30"/>
      <c r="C12" s="31"/>
      <c r="E12" s="95">
        <f>SUM(E3:E11)</f>
        <v>52500</v>
      </c>
    </row>
    <row r="13" spans="1:8" ht="23.25" customHeight="1" x14ac:dyDescent="0.2">
      <c r="A13" s="29"/>
      <c r="B13" s="30"/>
      <c r="C13" s="31"/>
    </row>
    <row r="14" spans="1:8" ht="23.25" customHeight="1" x14ac:dyDescent="0.2">
      <c r="A14" s="29"/>
      <c r="B14" s="30"/>
      <c r="C14" s="31"/>
      <c r="E14" s="93">
        <v>79339</v>
      </c>
      <c r="H14" s="80" t="s">
        <v>1641</v>
      </c>
    </row>
    <row r="15" spans="1:8" ht="23.25" customHeight="1" thickBot="1" x14ac:dyDescent="0.3">
      <c r="A15" s="33" t="s">
        <v>145</v>
      </c>
      <c r="B15" s="34">
        <f>SUM(B3:B13)</f>
        <v>7526682.21</v>
      </c>
      <c r="C15" s="35">
        <f>SUM(C3:C13)</f>
        <v>0.35940194795771863</v>
      </c>
      <c r="E15" s="93">
        <v>-6049</v>
      </c>
      <c r="H15" s="73" t="s">
        <v>1642</v>
      </c>
    </row>
    <row r="16" spans="1:8" ht="23.25" customHeight="1" thickTop="1" thickBot="1" x14ac:dyDescent="0.4">
      <c r="B16" s="42"/>
      <c r="E16" s="94">
        <v>-20790</v>
      </c>
      <c r="H16" s="73" t="s">
        <v>1643</v>
      </c>
    </row>
    <row r="17" spans="2:5" ht="23.25" customHeight="1" thickBot="1" x14ac:dyDescent="0.25">
      <c r="B17" s="71"/>
      <c r="E17" s="96">
        <f>SUM(E14:E16)</f>
        <v>52500</v>
      </c>
    </row>
    <row r="19" spans="2:5" ht="23.25" customHeight="1" x14ac:dyDescent="0.2">
      <c r="B19" s="36"/>
    </row>
    <row r="20" spans="2:5" ht="23.25" customHeight="1" x14ac:dyDescent="0.2">
      <c r="B20" s="3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20"/>
  <sheetViews>
    <sheetView workbookViewId="0">
      <selection activeCell="L26" sqref="L26"/>
    </sheetView>
  </sheetViews>
  <sheetFormatPr defaultRowHeight="12.75" x14ac:dyDescent="0.2"/>
  <cols>
    <col min="1" max="1" width="31.85546875" bestFit="1" customWidth="1"/>
    <col min="2" max="2" width="14.85546875" bestFit="1" customWidth="1"/>
    <col min="3" max="3" width="13.85546875" style="37" bestFit="1" customWidth="1"/>
    <col min="4" max="4" width="9.140625" hidden="1" customWidth="1"/>
    <col min="5" max="5" width="11.28515625" hidden="1" customWidth="1"/>
    <col min="6" max="8" width="9.140625" hidden="1" customWidth="1"/>
  </cols>
  <sheetData>
    <row r="1" spans="1:8" ht="1.5" customHeight="1" x14ac:dyDescent="0.2">
      <c r="B1" t="s">
        <v>133</v>
      </c>
      <c r="C1" s="44">
        <v>20942241</v>
      </c>
    </row>
    <row r="2" spans="1:8" ht="63" x14ac:dyDescent="0.25">
      <c r="A2" s="26" t="s">
        <v>134</v>
      </c>
      <c r="B2" s="113" t="s">
        <v>2499</v>
      </c>
      <c r="C2" s="114" t="s">
        <v>135</v>
      </c>
    </row>
    <row r="3" spans="1:8" ht="15.75" x14ac:dyDescent="0.25">
      <c r="A3" s="29" t="s">
        <v>136</v>
      </c>
      <c r="B3" s="110">
        <v>1577815.2199999797</v>
      </c>
      <c r="C3" s="31">
        <f t="shared" ref="C3:C11" si="0">+B3/$C$1</f>
        <v>7.5341278901335337E-2</v>
      </c>
      <c r="D3" s="72">
        <f>+C3/$C$15</f>
        <v>0.23307301956590862</v>
      </c>
      <c r="E3" s="36">
        <v>12088</v>
      </c>
      <c r="H3" s="72">
        <f>+E3/$E$12</f>
        <v>0.23024761904761903</v>
      </c>
    </row>
    <row r="4" spans="1:8" ht="15.75" x14ac:dyDescent="0.25">
      <c r="A4" s="29" t="s">
        <v>137</v>
      </c>
      <c r="B4" s="110">
        <v>124058.58000000034</v>
      </c>
      <c r="C4" s="31">
        <f t="shared" si="0"/>
        <v>5.92384453984654E-3</v>
      </c>
      <c r="D4" s="72">
        <f t="shared" ref="D4:D11" si="1">+C4/$C$15</f>
        <v>1.8325788392166281E-2</v>
      </c>
      <c r="E4" s="36">
        <v>1221</v>
      </c>
      <c r="H4" s="72">
        <f t="shared" ref="H4:H11" si="2">+E4/$E$12</f>
        <v>2.3257142857142858E-2</v>
      </c>
    </row>
    <row r="5" spans="1:8" ht="15.75" x14ac:dyDescent="0.25">
      <c r="A5" s="29" t="s">
        <v>138</v>
      </c>
      <c r="B5" s="110">
        <v>1756889.8499999875</v>
      </c>
      <c r="C5" s="31">
        <f t="shared" si="0"/>
        <v>8.3892160824621753E-2</v>
      </c>
      <c r="D5" s="72">
        <f t="shared" si="1"/>
        <v>0.25952571454102119</v>
      </c>
      <c r="E5" s="36">
        <v>13479</v>
      </c>
      <c r="H5" s="72">
        <f t="shared" si="2"/>
        <v>0.25674285714285716</v>
      </c>
    </row>
    <row r="6" spans="1:8" ht="15.75" x14ac:dyDescent="0.25">
      <c r="A6" s="29" t="s">
        <v>139</v>
      </c>
      <c r="B6" s="110">
        <v>2657609.2700000312</v>
      </c>
      <c r="C6" s="31">
        <f t="shared" si="0"/>
        <v>0.1269018568738671</v>
      </c>
      <c r="D6" s="72">
        <f t="shared" si="1"/>
        <v>0.39257893417029233</v>
      </c>
      <c r="E6" s="36">
        <v>19596</v>
      </c>
      <c r="H6" s="72">
        <f t="shared" si="2"/>
        <v>0.37325714285714284</v>
      </c>
    </row>
    <row r="7" spans="1:8" ht="15.75" x14ac:dyDescent="0.25">
      <c r="A7" s="29" t="s">
        <v>140</v>
      </c>
      <c r="B7" s="110">
        <v>91963.870000001334</v>
      </c>
      <c r="C7" s="31">
        <f t="shared" si="0"/>
        <v>4.3913098889465235E-3</v>
      </c>
      <c r="D7" s="72">
        <f t="shared" si="1"/>
        <v>1.358479535510328E-2</v>
      </c>
      <c r="E7" s="36">
        <v>677</v>
      </c>
      <c r="H7" s="72">
        <f t="shared" si="2"/>
        <v>1.2895238095238095E-2</v>
      </c>
    </row>
    <row r="8" spans="1:8" ht="15.75" x14ac:dyDescent="0.25">
      <c r="A8" s="29" t="s">
        <v>141</v>
      </c>
      <c r="B8" s="110">
        <v>109335.45000000039</v>
      </c>
      <c r="C8" s="31">
        <f t="shared" si="0"/>
        <v>5.2208094635144532E-3</v>
      </c>
      <c r="D8" s="72">
        <f t="shared" si="1"/>
        <v>1.6150904842392025E-2</v>
      </c>
      <c r="E8" s="36">
        <v>893</v>
      </c>
      <c r="H8" s="72">
        <f t="shared" si="2"/>
        <v>1.7009523809523811E-2</v>
      </c>
    </row>
    <row r="9" spans="1:8" ht="15.75" x14ac:dyDescent="0.25">
      <c r="A9" s="29" t="s">
        <v>142</v>
      </c>
      <c r="B9" s="110">
        <v>215948.25000000023</v>
      </c>
      <c r="C9" s="31">
        <f t="shared" si="0"/>
        <v>1.0311611350475827E-2</v>
      </c>
      <c r="D9" s="72">
        <f t="shared" si="1"/>
        <v>3.189962301002168E-2</v>
      </c>
      <c r="E9" s="36">
        <v>2651</v>
      </c>
      <c r="H9" s="72">
        <f t="shared" si="2"/>
        <v>5.0495238095238093E-2</v>
      </c>
    </row>
    <row r="10" spans="1:8" ht="15.75" x14ac:dyDescent="0.25">
      <c r="A10" s="29" t="s">
        <v>143</v>
      </c>
      <c r="B10" s="110">
        <v>6131.0399999999927</v>
      </c>
      <c r="C10" s="31">
        <f t="shared" si="0"/>
        <v>2.9275949980711201E-4</v>
      </c>
      <c r="D10" s="72">
        <f t="shared" si="1"/>
        <v>9.0567006057869378E-4</v>
      </c>
      <c r="E10" s="36">
        <v>41</v>
      </c>
      <c r="H10" s="72">
        <f t="shared" si="2"/>
        <v>7.8095238095238098E-4</v>
      </c>
    </row>
    <row r="11" spans="1:8" ht="16.5" thickBot="1" x14ac:dyDescent="0.3">
      <c r="A11" s="29" t="s">
        <v>144</v>
      </c>
      <c r="B11" s="110">
        <v>229866.09000000084</v>
      </c>
      <c r="C11" s="31">
        <f t="shared" si="0"/>
        <v>1.0976193521982716E-2</v>
      </c>
      <c r="D11" s="72">
        <f t="shared" si="1"/>
        <v>3.3955550062516063E-2</v>
      </c>
      <c r="E11" s="36">
        <v>1854</v>
      </c>
      <c r="H11" s="72">
        <f t="shared" si="2"/>
        <v>3.5314285714285715E-2</v>
      </c>
    </row>
    <row r="12" spans="1:8" ht="15.75" thickBot="1" x14ac:dyDescent="0.25">
      <c r="A12" s="32"/>
      <c r="B12" s="30"/>
      <c r="C12" s="31"/>
      <c r="E12" s="95">
        <f>SUM(E3:E11)</f>
        <v>52500</v>
      </c>
    </row>
    <row r="13" spans="1:8" ht="15" x14ac:dyDescent="0.2">
      <c r="A13" s="29"/>
      <c r="B13" s="30"/>
      <c r="C13" s="31"/>
    </row>
    <row r="14" spans="1:8" ht="15" x14ac:dyDescent="0.2">
      <c r="A14" s="29"/>
      <c r="B14" s="30"/>
      <c r="C14" s="31"/>
      <c r="E14" s="93">
        <v>79339</v>
      </c>
      <c r="H14" s="80" t="s">
        <v>1641</v>
      </c>
    </row>
    <row r="15" spans="1:8" ht="16.5" thickBot="1" x14ac:dyDescent="0.3">
      <c r="A15" s="33" t="s">
        <v>145</v>
      </c>
      <c r="B15" s="34">
        <f>SUM(B3:B13)</f>
        <v>6769617.620000001</v>
      </c>
      <c r="C15" s="35">
        <f>SUM(C3:C13)</f>
        <v>0.3232518248643973</v>
      </c>
      <c r="E15" s="93">
        <v>-6049</v>
      </c>
      <c r="H15" s="73" t="s">
        <v>1642</v>
      </c>
    </row>
    <row r="16" spans="1:8" ht="16.5" thickTop="1" thickBot="1" x14ac:dyDescent="0.4">
      <c r="B16" s="42"/>
      <c r="E16" s="94">
        <v>-20790</v>
      </c>
      <c r="H16" s="73" t="s">
        <v>1643</v>
      </c>
    </row>
    <row r="17" spans="2:5" ht="13.5" thickBot="1" x14ac:dyDescent="0.25">
      <c r="B17" s="71"/>
      <c r="E17" s="96">
        <f>SUM(E14:E16)</f>
        <v>52500</v>
      </c>
    </row>
    <row r="19" spans="2:5" x14ac:dyDescent="0.2">
      <c r="B19" s="36"/>
    </row>
    <row r="20" spans="2:5" ht="15" x14ac:dyDescent="0.2">
      <c r="B20" s="30"/>
    </row>
  </sheetData>
  <printOptions horizontalCentered="1"/>
  <pageMargins left="0.75" right="0.75" top="1.25" bottom="0.75" header="0.5" footer="0.5"/>
  <pageSetup orientation="portrait" r:id="rId1"/>
  <headerFooter alignWithMargins="0">
    <oddHeader>&amp;C&amp;"Arial,Bold"Lincoln University
Benefits As A Percentage of Salaries
FY2017-18</oddHeader>
    <oddFooter>&amp;L&amp;P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11"/>
  <sheetViews>
    <sheetView workbookViewId="0">
      <selection sqref="A1:U1"/>
    </sheetView>
  </sheetViews>
  <sheetFormatPr defaultColWidth="9.140625" defaultRowHeight="12.75" x14ac:dyDescent="0.2"/>
  <cols>
    <col min="1" max="1" width="25.85546875" style="57" customWidth="1"/>
    <col min="2" max="2" width="1" style="57" customWidth="1"/>
    <col min="3" max="3" width="7.42578125" style="57" bestFit="1" customWidth="1"/>
    <col min="4" max="4" width="11" style="57" customWidth="1"/>
    <col min="5" max="5" width="12.7109375" style="57" customWidth="1"/>
    <col min="6" max="6" width="1.5703125" style="57" customWidth="1"/>
    <col min="7" max="7" width="7.42578125" style="57" bestFit="1" customWidth="1"/>
    <col min="8" max="9" width="8.7109375" style="57" bestFit="1" customWidth="1"/>
    <col min="10" max="10" width="1.28515625" style="57" customWidth="1"/>
    <col min="11" max="11" width="7.42578125" style="57" bestFit="1" customWidth="1"/>
    <col min="12" max="13" width="8.7109375" style="57" bestFit="1" customWidth="1"/>
    <col min="14" max="14" width="1.42578125" style="57" customWidth="1"/>
    <col min="15" max="15" width="7.42578125" style="57" bestFit="1" customWidth="1"/>
    <col min="16" max="17" width="8.7109375" style="57" bestFit="1" customWidth="1"/>
    <col min="18" max="18" width="1.7109375" style="57" customWidth="1"/>
    <col min="19" max="19" width="7.42578125" style="57" bestFit="1" customWidth="1"/>
    <col min="20" max="21" width="8.7109375" style="57" bestFit="1" customWidth="1"/>
    <col min="22" max="22" width="1.42578125" style="57" customWidth="1"/>
    <col min="23" max="16384" width="9.140625" style="57"/>
  </cols>
  <sheetData>
    <row r="1" spans="1:24" x14ac:dyDescent="0.2">
      <c r="A1" s="126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74"/>
    </row>
    <row r="2" spans="1:24" x14ac:dyDescent="0.2">
      <c r="A2" s="126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74"/>
    </row>
    <row r="3" spans="1:24" x14ac:dyDescent="0.2">
      <c r="A3" s="126" t="s">
        <v>82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74"/>
    </row>
    <row r="4" spans="1:24" x14ac:dyDescent="0.2">
      <c r="A4" s="126" t="s">
        <v>1647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74"/>
    </row>
    <row r="7" spans="1:24" x14ac:dyDescent="0.2">
      <c r="C7" s="127" t="s">
        <v>83</v>
      </c>
      <c r="D7" s="127"/>
      <c r="E7" s="127"/>
      <c r="F7" s="58"/>
      <c r="G7" s="127" t="s">
        <v>84</v>
      </c>
      <c r="H7" s="127"/>
      <c r="I7" s="127"/>
      <c r="K7" s="127" t="s">
        <v>85</v>
      </c>
      <c r="L7" s="127"/>
      <c r="M7" s="127"/>
      <c r="N7" s="58"/>
      <c r="O7" s="127" t="s">
        <v>86</v>
      </c>
      <c r="P7" s="127"/>
      <c r="Q7" s="127"/>
      <c r="R7" s="58"/>
      <c r="S7" s="127" t="s">
        <v>87</v>
      </c>
      <c r="T7" s="127"/>
      <c r="U7" s="127"/>
      <c r="V7" s="58"/>
      <c r="W7" s="59"/>
    </row>
    <row r="8" spans="1:24" x14ac:dyDescent="0.2">
      <c r="D8" s="58" t="s">
        <v>88</v>
      </c>
      <c r="E8" s="58" t="s">
        <v>89</v>
      </c>
      <c r="F8" s="58"/>
      <c r="H8" s="58" t="s">
        <v>88</v>
      </c>
      <c r="I8" s="58" t="s">
        <v>89</v>
      </c>
      <c r="J8" s="58"/>
      <c r="L8" s="58" t="s">
        <v>88</v>
      </c>
      <c r="M8" s="58" t="s">
        <v>89</v>
      </c>
      <c r="N8" s="58"/>
      <c r="P8" s="58" t="s">
        <v>88</v>
      </c>
      <c r="Q8" s="58" t="s">
        <v>89</v>
      </c>
      <c r="R8" s="58"/>
      <c r="T8" s="58" t="s">
        <v>88</v>
      </c>
      <c r="U8" s="58" t="s">
        <v>89</v>
      </c>
      <c r="V8" s="58"/>
      <c r="W8" s="58" t="s">
        <v>90</v>
      </c>
    </row>
    <row r="9" spans="1:24" x14ac:dyDescent="0.2">
      <c r="A9" s="59" t="s">
        <v>91</v>
      </c>
      <c r="B9" s="59"/>
      <c r="C9" s="60" t="s">
        <v>92</v>
      </c>
      <c r="D9" s="60" t="s">
        <v>93</v>
      </c>
      <c r="E9" s="60" t="s">
        <v>93</v>
      </c>
      <c r="F9" s="60"/>
      <c r="G9" s="60" t="s">
        <v>92</v>
      </c>
      <c r="H9" s="60" t="s">
        <v>93</v>
      </c>
      <c r="I9" s="60" t="s">
        <v>93</v>
      </c>
      <c r="J9" s="60"/>
      <c r="K9" s="60" t="s">
        <v>92</v>
      </c>
      <c r="L9" s="60" t="s">
        <v>93</v>
      </c>
      <c r="M9" s="60" t="s">
        <v>93</v>
      </c>
      <c r="N9" s="60"/>
      <c r="O9" s="60" t="s">
        <v>92</v>
      </c>
      <c r="P9" s="60" t="s">
        <v>93</v>
      </c>
      <c r="Q9" s="60" t="s">
        <v>93</v>
      </c>
      <c r="R9" s="60"/>
      <c r="S9" s="60" t="s">
        <v>92</v>
      </c>
      <c r="T9" s="60" t="s">
        <v>93</v>
      </c>
      <c r="U9" s="60" t="s">
        <v>93</v>
      </c>
      <c r="V9" s="58"/>
      <c r="W9" s="60" t="s">
        <v>92</v>
      </c>
    </row>
    <row r="11" spans="1:24" x14ac:dyDescent="0.2">
      <c r="A11" s="62" t="s">
        <v>126</v>
      </c>
      <c r="B11" s="62">
        <v>31</v>
      </c>
      <c r="C11" s="63">
        <v>27</v>
      </c>
      <c r="D11" s="64">
        <v>99568.103703703717</v>
      </c>
      <c r="E11" s="64">
        <v>98776.68</v>
      </c>
      <c r="F11" s="62"/>
      <c r="G11" s="63">
        <v>30</v>
      </c>
      <c r="H11" s="64">
        <v>74365.765333333329</v>
      </c>
      <c r="I11" s="65">
        <v>70053.01999999999</v>
      </c>
      <c r="J11" s="62"/>
      <c r="K11" s="63">
        <v>29</v>
      </c>
      <c r="L11" s="64">
        <v>64509.388275862068</v>
      </c>
      <c r="M11" s="65">
        <v>60140.04</v>
      </c>
      <c r="N11" s="62"/>
      <c r="O11" s="63">
        <v>3</v>
      </c>
      <c r="P11" s="64">
        <v>62437.383333333331</v>
      </c>
      <c r="Q11" s="65">
        <v>55630.8</v>
      </c>
      <c r="R11" s="62"/>
      <c r="S11" s="63">
        <v>4</v>
      </c>
      <c r="T11" s="65">
        <v>56392.677499999998</v>
      </c>
      <c r="U11" s="65">
        <v>54200.104999999996</v>
      </c>
      <c r="V11" s="65"/>
      <c r="W11" s="62">
        <f>+C11+G11+K11+O11+S11</f>
        <v>93</v>
      </c>
      <c r="X11" s="62"/>
    </row>
  </sheetData>
  <mergeCells count="9">
    <mergeCell ref="A1:U1"/>
    <mergeCell ref="A2:U2"/>
    <mergeCell ref="A3:U3"/>
    <mergeCell ref="A4:U4"/>
    <mergeCell ref="C7:E7"/>
    <mergeCell ref="G7:I7"/>
    <mergeCell ref="K7:M7"/>
    <mergeCell ref="O7:Q7"/>
    <mergeCell ref="S7:U7"/>
  </mergeCells>
  <pageMargins left="0" right="0" top="1" bottom="1" header="0.5" footer="0.5"/>
  <pageSetup scale="78" orientation="landscape" r:id="rId1"/>
  <headerFooter alignWithMargins="0">
    <oddFooter>&amp;L&amp;P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11"/>
  <sheetViews>
    <sheetView tabSelected="1" workbookViewId="0">
      <selection activeCell="O18" sqref="O18"/>
    </sheetView>
  </sheetViews>
  <sheetFormatPr defaultColWidth="9.140625" defaultRowHeight="12.75" x14ac:dyDescent="0.2"/>
  <cols>
    <col min="1" max="1" width="27" style="57" bestFit="1" customWidth="1"/>
    <col min="2" max="2" width="1" style="57" customWidth="1"/>
    <col min="3" max="3" width="7.42578125" style="57" bestFit="1" customWidth="1"/>
    <col min="4" max="4" width="11" style="57" customWidth="1"/>
    <col min="5" max="5" width="12.7109375" style="57" customWidth="1"/>
    <col min="6" max="6" width="1.5703125" style="57" customWidth="1"/>
    <col min="7" max="7" width="7.42578125" style="57" bestFit="1" customWidth="1"/>
    <col min="8" max="9" width="8.7109375" style="57" bestFit="1" customWidth="1"/>
    <col min="10" max="10" width="1.28515625" style="57" customWidth="1"/>
    <col min="11" max="11" width="7.42578125" style="57" bestFit="1" customWidth="1"/>
    <col min="12" max="13" width="8.7109375" style="57" bestFit="1" customWidth="1"/>
    <col min="14" max="14" width="1.42578125" style="57" customWidth="1"/>
    <col min="15" max="15" width="7.42578125" style="57" bestFit="1" customWidth="1"/>
    <col min="16" max="17" width="8.7109375" style="57" bestFit="1" customWidth="1"/>
    <col min="18" max="18" width="1.7109375" style="57" customWidth="1"/>
    <col min="19" max="19" width="7.42578125" style="57" bestFit="1" customWidth="1"/>
    <col min="20" max="21" width="8.7109375" style="57" bestFit="1" customWidth="1"/>
    <col min="22" max="22" width="1.42578125" style="57" customWidth="1"/>
    <col min="23" max="16384" width="9.140625" style="57"/>
  </cols>
  <sheetData>
    <row r="1" spans="1:24" x14ac:dyDescent="0.2">
      <c r="A1" s="126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4" x14ac:dyDescent="0.2">
      <c r="A2" s="126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4" x14ac:dyDescent="0.2">
      <c r="A3" s="126" t="s">
        <v>82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4" x14ac:dyDescent="0.2">
      <c r="A4" s="126" t="s">
        <v>2867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7" spans="1:24" x14ac:dyDescent="0.2">
      <c r="C7" s="127" t="s">
        <v>83</v>
      </c>
      <c r="D7" s="127"/>
      <c r="E7" s="127"/>
      <c r="F7" s="58"/>
      <c r="G7" s="127" t="s">
        <v>84</v>
      </c>
      <c r="H7" s="127"/>
      <c r="I7" s="127"/>
      <c r="K7" s="127" t="s">
        <v>85</v>
      </c>
      <c r="L7" s="127"/>
      <c r="M7" s="127"/>
      <c r="N7" s="58"/>
      <c r="O7" s="127" t="s">
        <v>86</v>
      </c>
      <c r="P7" s="127"/>
      <c r="Q7" s="127"/>
      <c r="R7" s="58"/>
      <c r="S7" s="127" t="s">
        <v>87</v>
      </c>
      <c r="T7" s="127"/>
      <c r="U7" s="127"/>
      <c r="V7" s="58"/>
      <c r="W7" s="59"/>
    </row>
    <row r="8" spans="1:24" x14ac:dyDescent="0.2">
      <c r="D8" s="58" t="s">
        <v>88</v>
      </c>
      <c r="E8" s="58" t="s">
        <v>89</v>
      </c>
      <c r="F8" s="58"/>
      <c r="H8" s="58" t="s">
        <v>88</v>
      </c>
      <c r="I8" s="58" t="s">
        <v>89</v>
      </c>
      <c r="J8" s="58"/>
      <c r="L8" s="58" t="s">
        <v>88</v>
      </c>
      <c r="M8" s="58" t="s">
        <v>89</v>
      </c>
      <c r="N8" s="58"/>
      <c r="P8" s="58" t="s">
        <v>88</v>
      </c>
      <c r="Q8" s="58" t="s">
        <v>89</v>
      </c>
      <c r="R8" s="58"/>
      <c r="T8" s="58" t="s">
        <v>88</v>
      </c>
      <c r="U8" s="58" t="s">
        <v>89</v>
      </c>
      <c r="V8" s="58"/>
      <c r="W8" s="58" t="s">
        <v>90</v>
      </c>
    </row>
    <row r="9" spans="1:24" x14ac:dyDescent="0.2">
      <c r="A9" s="59" t="s">
        <v>91</v>
      </c>
      <c r="B9" s="59"/>
      <c r="C9" s="60" t="s">
        <v>92</v>
      </c>
      <c r="D9" s="60" t="s">
        <v>93</v>
      </c>
      <c r="E9" s="60" t="s">
        <v>93</v>
      </c>
      <c r="F9" s="60"/>
      <c r="G9" s="60" t="s">
        <v>92</v>
      </c>
      <c r="H9" s="60" t="s">
        <v>93</v>
      </c>
      <c r="I9" s="60" t="s">
        <v>93</v>
      </c>
      <c r="J9" s="60"/>
      <c r="K9" s="60" t="s">
        <v>92</v>
      </c>
      <c r="L9" s="60" t="s">
        <v>93</v>
      </c>
      <c r="M9" s="60" t="s">
        <v>93</v>
      </c>
      <c r="N9" s="60"/>
      <c r="O9" s="60" t="s">
        <v>92</v>
      </c>
      <c r="P9" s="60" t="s">
        <v>93</v>
      </c>
      <c r="Q9" s="60" t="s">
        <v>93</v>
      </c>
      <c r="R9" s="60"/>
      <c r="S9" s="60" t="s">
        <v>92</v>
      </c>
      <c r="T9" s="60" t="s">
        <v>93</v>
      </c>
      <c r="U9" s="60" t="s">
        <v>93</v>
      </c>
      <c r="V9" s="58"/>
      <c r="W9" s="60" t="s">
        <v>92</v>
      </c>
    </row>
    <row r="11" spans="1:24" x14ac:dyDescent="0.2">
      <c r="A11" s="62" t="s">
        <v>126</v>
      </c>
      <c r="B11" s="62">
        <v>31</v>
      </c>
      <c r="C11" s="115">
        <v>27</v>
      </c>
      <c r="D11" s="115">
        <v>106676.37777777779</v>
      </c>
      <c r="E11" s="115">
        <v>108789.96</v>
      </c>
      <c r="F11" s="62"/>
      <c r="G11" s="115">
        <v>26</v>
      </c>
      <c r="H11" s="115">
        <v>82281.392307692295</v>
      </c>
      <c r="I11" s="115">
        <v>77376.179999999993</v>
      </c>
      <c r="J11" s="62"/>
      <c r="K11" s="115">
        <v>47</v>
      </c>
      <c r="L11" s="115">
        <v>70383.117446808508</v>
      </c>
      <c r="M11" s="115">
        <v>67422.960000000006</v>
      </c>
      <c r="N11" s="62"/>
      <c r="O11" s="115">
        <v>2</v>
      </c>
      <c r="P11" s="115">
        <v>62176.979999999996</v>
      </c>
      <c r="Q11" s="115">
        <v>62176.979999999996</v>
      </c>
      <c r="R11" s="62"/>
      <c r="S11" s="115">
        <v>11</v>
      </c>
      <c r="T11" s="115">
        <v>60911.76</v>
      </c>
      <c r="U11" s="115">
        <v>56888.04</v>
      </c>
      <c r="V11" s="65"/>
      <c r="W11" s="62">
        <f>+C11+G11+K11+O11+S11</f>
        <v>113</v>
      </c>
      <c r="X11" s="62"/>
    </row>
  </sheetData>
  <mergeCells count="9">
    <mergeCell ref="A1:W1"/>
    <mergeCell ref="A2:W2"/>
    <mergeCell ref="A3:W3"/>
    <mergeCell ref="A4:W4"/>
    <mergeCell ref="C7:E7"/>
    <mergeCell ref="G7:I7"/>
    <mergeCell ref="K7:M7"/>
    <mergeCell ref="O7:Q7"/>
    <mergeCell ref="S7:U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X11"/>
  <sheetViews>
    <sheetView workbookViewId="0">
      <selection activeCell="I15" sqref="I15"/>
    </sheetView>
  </sheetViews>
  <sheetFormatPr defaultColWidth="9.140625" defaultRowHeight="12.75" x14ac:dyDescent="0.2"/>
  <cols>
    <col min="1" max="1" width="25.85546875" style="57" customWidth="1"/>
    <col min="2" max="2" width="1" style="57" customWidth="1"/>
    <col min="3" max="3" width="7.42578125" style="57" bestFit="1" customWidth="1"/>
    <col min="4" max="4" width="11" style="57" customWidth="1"/>
    <col min="5" max="5" width="12.7109375" style="57" customWidth="1"/>
    <col min="6" max="6" width="1.5703125" style="57" customWidth="1"/>
    <col min="7" max="7" width="7.42578125" style="57" bestFit="1" customWidth="1"/>
    <col min="8" max="9" width="8.7109375" style="57" bestFit="1" customWidth="1"/>
    <col min="10" max="10" width="1.28515625" style="57" customWidth="1"/>
    <col min="11" max="11" width="7.42578125" style="57" bestFit="1" customWidth="1"/>
    <col min="12" max="13" width="8.7109375" style="57" bestFit="1" customWidth="1"/>
    <col min="14" max="14" width="1.42578125" style="57" customWidth="1"/>
    <col min="15" max="15" width="7.42578125" style="57" bestFit="1" customWidth="1"/>
    <col min="16" max="17" width="8.7109375" style="57" bestFit="1" customWidth="1"/>
    <col min="18" max="18" width="1.7109375" style="57" customWidth="1"/>
    <col min="19" max="19" width="7.42578125" style="57" bestFit="1" customWidth="1"/>
    <col min="20" max="21" width="8.7109375" style="57" bestFit="1" customWidth="1"/>
    <col min="22" max="22" width="1.42578125" style="57" customWidth="1"/>
    <col min="23" max="16384" width="9.140625" style="57"/>
  </cols>
  <sheetData>
    <row r="1" spans="1:24" x14ac:dyDescent="0.2">
      <c r="A1" s="126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4" x14ac:dyDescent="0.2">
      <c r="A2" s="126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4" x14ac:dyDescent="0.2">
      <c r="A3" s="126" t="s">
        <v>82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4" x14ac:dyDescent="0.2">
      <c r="A4" s="126" t="s">
        <v>2500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7" spans="1:24" x14ac:dyDescent="0.2">
      <c r="C7" s="127" t="s">
        <v>83</v>
      </c>
      <c r="D7" s="127"/>
      <c r="E7" s="127"/>
      <c r="F7" s="58"/>
      <c r="G7" s="127" t="s">
        <v>84</v>
      </c>
      <c r="H7" s="127"/>
      <c r="I7" s="127"/>
      <c r="K7" s="127" t="s">
        <v>85</v>
      </c>
      <c r="L7" s="127"/>
      <c r="M7" s="127"/>
      <c r="N7" s="58"/>
      <c r="O7" s="127" t="s">
        <v>86</v>
      </c>
      <c r="P7" s="127"/>
      <c r="Q7" s="127"/>
      <c r="R7" s="58"/>
      <c r="S7" s="127" t="s">
        <v>87</v>
      </c>
      <c r="T7" s="127"/>
      <c r="U7" s="127"/>
      <c r="V7" s="58"/>
      <c r="W7" s="59"/>
    </row>
    <row r="8" spans="1:24" x14ac:dyDescent="0.2">
      <c r="D8" s="58" t="s">
        <v>88</v>
      </c>
      <c r="E8" s="58" t="s">
        <v>89</v>
      </c>
      <c r="F8" s="58"/>
      <c r="H8" s="58" t="s">
        <v>88</v>
      </c>
      <c r="I8" s="58" t="s">
        <v>89</v>
      </c>
      <c r="J8" s="58"/>
      <c r="L8" s="58" t="s">
        <v>88</v>
      </c>
      <c r="M8" s="58" t="s">
        <v>89</v>
      </c>
      <c r="N8" s="58"/>
      <c r="P8" s="58" t="s">
        <v>88</v>
      </c>
      <c r="Q8" s="58" t="s">
        <v>89</v>
      </c>
      <c r="R8" s="58"/>
      <c r="T8" s="58" t="s">
        <v>88</v>
      </c>
      <c r="U8" s="58" t="s">
        <v>89</v>
      </c>
      <c r="V8" s="58"/>
      <c r="W8" s="58" t="s">
        <v>90</v>
      </c>
    </row>
    <row r="9" spans="1:24" x14ac:dyDescent="0.2">
      <c r="A9" s="59" t="s">
        <v>91</v>
      </c>
      <c r="B9" s="59"/>
      <c r="C9" s="60" t="s">
        <v>92</v>
      </c>
      <c r="D9" s="60" t="s">
        <v>93</v>
      </c>
      <c r="E9" s="60" t="s">
        <v>93</v>
      </c>
      <c r="F9" s="60"/>
      <c r="G9" s="60" t="s">
        <v>92</v>
      </c>
      <c r="H9" s="60" t="s">
        <v>93</v>
      </c>
      <c r="I9" s="60" t="s">
        <v>93</v>
      </c>
      <c r="J9" s="60"/>
      <c r="K9" s="60" t="s">
        <v>92</v>
      </c>
      <c r="L9" s="60" t="s">
        <v>93</v>
      </c>
      <c r="M9" s="60" t="s">
        <v>93</v>
      </c>
      <c r="N9" s="60"/>
      <c r="O9" s="60" t="s">
        <v>92</v>
      </c>
      <c r="P9" s="60" t="s">
        <v>93</v>
      </c>
      <c r="Q9" s="60" t="s">
        <v>93</v>
      </c>
      <c r="R9" s="60"/>
      <c r="S9" s="60" t="s">
        <v>92</v>
      </c>
      <c r="T9" s="60" t="s">
        <v>93</v>
      </c>
      <c r="U9" s="60" t="s">
        <v>93</v>
      </c>
      <c r="V9" s="58"/>
      <c r="W9" s="60" t="s">
        <v>92</v>
      </c>
    </row>
    <row r="11" spans="1:24" x14ac:dyDescent="0.2">
      <c r="A11" s="62" t="s">
        <v>126</v>
      </c>
      <c r="B11" s="62">
        <v>31</v>
      </c>
      <c r="C11" s="63">
        <v>25</v>
      </c>
      <c r="D11" s="64">
        <v>103028.61834400002</v>
      </c>
      <c r="E11" s="64">
        <v>104826.602</v>
      </c>
      <c r="F11" s="62"/>
      <c r="G11" s="63">
        <v>27</v>
      </c>
      <c r="H11" s="64">
        <v>77223.301255555547</v>
      </c>
      <c r="I11" s="65">
        <v>73276.054000000004</v>
      </c>
      <c r="J11" s="62"/>
      <c r="K11" s="63">
        <v>34</v>
      </c>
      <c r="L11" s="64">
        <v>65839.237805882352</v>
      </c>
      <c r="M11" s="65">
        <v>61944.220600000001</v>
      </c>
      <c r="N11" s="62"/>
      <c r="O11" s="63">
        <v>5</v>
      </c>
      <c r="P11" s="64">
        <v>64089.626140000008</v>
      </c>
      <c r="Q11" s="65">
        <v>59227.575000000004</v>
      </c>
      <c r="R11" s="62"/>
      <c r="S11" s="63">
        <v>6</v>
      </c>
      <c r="T11" s="65">
        <v>52570.740216666665</v>
      </c>
      <c r="U11" s="65">
        <v>52599.96</v>
      </c>
      <c r="V11" s="65"/>
      <c r="W11" s="62">
        <f>+C11+G11+K11+O11+S11</f>
        <v>97</v>
      </c>
      <c r="X11" s="62"/>
    </row>
  </sheetData>
  <mergeCells count="9">
    <mergeCell ref="A1:W1"/>
    <mergeCell ref="A2:W2"/>
    <mergeCell ref="A3:W3"/>
    <mergeCell ref="A4:W4"/>
    <mergeCell ref="C7:E7"/>
    <mergeCell ref="G7:I7"/>
    <mergeCell ref="K7:M7"/>
    <mergeCell ref="O7:Q7"/>
    <mergeCell ref="S7:U7"/>
  </mergeCells>
  <pageMargins left="0" right="0" top="1" bottom="1" header="0.5" footer="0.5"/>
  <pageSetup scale="78" orientation="landscape" r:id="rId1"/>
  <headerFooter alignWithMargins="0">
    <oddFooter>&amp;L&amp;P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17"/>
  <sheetViews>
    <sheetView workbookViewId="0">
      <selection activeCell="O12" sqref="O12"/>
    </sheetView>
  </sheetViews>
  <sheetFormatPr defaultColWidth="9.140625" defaultRowHeight="12.75" x14ac:dyDescent="0.2"/>
  <cols>
    <col min="1" max="1" width="26.42578125" style="57" bestFit="1" customWidth="1"/>
    <col min="2" max="2" width="2.85546875" style="57" customWidth="1"/>
    <col min="3" max="5" width="12.7109375" style="57" customWidth="1"/>
    <col min="6" max="6" width="2.7109375" style="57" customWidth="1"/>
    <col min="7" max="9" width="9.140625" style="57"/>
    <col min="10" max="10" width="2" style="57" customWidth="1"/>
    <col min="11" max="13" width="9.140625" style="57"/>
    <col min="14" max="14" width="2.7109375" style="57" customWidth="1"/>
    <col min="15" max="17" width="9.140625" style="57"/>
    <col min="18" max="18" width="2.85546875" style="57" hidden="1" customWidth="1"/>
    <col min="19" max="19" width="2.85546875" style="57" customWidth="1"/>
    <col min="20" max="16384" width="9.140625" style="57"/>
  </cols>
  <sheetData>
    <row r="1" spans="1:20" x14ac:dyDescent="0.2">
      <c r="A1" s="126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74"/>
    </row>
    <row r="2" spans="1:20" x14ac:dyDescent="0.2">
      <c r="A2" s="126" t="s">
        <v>94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74"/>
    </row>
    <row r="3" spans="1:20" x14ac:dyDescent="0.2">
      <c r="A3" s="126" t="s">
        <v>82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74"/>
    </row>
    <row r="4" spans="1:20" x14ac:dyDescent="0.2">
      <c r="A4" s="126" t="s">
        <v>1647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74"/>
    </row>
    <row r="6" spans="1:20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20" x14ac:dyDescent="0.2">
      <c r="T7" s="85"/>
    </row>
    <row r="8" spans="1:20" x14ac:dyDescent="0.2">
      <c r="C8" s="128" t="s">
        <v>95</v>
      </c>
      <c r="D8" s="128"/>
      <c r="E8" s="128"/>
      <c r="F8" s="58"/>
      <c r="G8" s="127" t="s">
        <v>96</v>
      </c>
      <c r="H8" s="127"/>
      <c r="I8" s="127"/>
      <c r="K8" s="127" t="s">
        <v>97</v>
      </c>
      <c r="L8" s="127"/>
      <c r="M8" s="127"/>
      <c r="N8" s="58"/>
      <c r="O8" s="127" t="s">
        <v>98</v>
      </c>
      <c r="P8" s="127"/>
      <c r="Q8" s="127"/>
      <c r="R8" s="58"/>
      <c r="S8" s="58"/>
    </row>
    <row r="9" spans="1:20" x14ac:dyDescent="0.2">
      <c r="D9" s="58" t="s">
        <v>88</v>
      </c>
      <c r="E9" s="58" t="s">
        <v>89</v>
      </c>
      <c r="F9" s="58"/>
      <c r="H9" s="58" t="s">
        <v>88</v>
      </c>
      <c r="I9" s="58" t="s">
        <v>89</v>
      </c>
      <c r="J9" s="58"/>
      <c r="L9" s="58" t="s">
        <v>88</v>
      </c>
      <c r="M9" s="58" t="s">
        <v>89</v>
      </c>
      <c r="N9" s="58"/>
      <c r="P9" s="58" t="s">
        <v>88</v>
      </c>
      <c r="Q9" s="58" t="s">
        <v>89</v>
      </c>
      <c r="R9" s="58"/>
      <c r="S9" s="58"/>
      <c r="T9" s="84" t="s">
        <v>90</v>
      </c>
    </row>
    <row r="10" spans="1:20" x14ac:dyDescent="0.2">
      <c r="A10" s="59" t="s">
        <v>91</v>
      </c>
      <c r="B10" s="59"/>
      <c r="C10" s="60" t="s">
        <v>92</v>
      </c>
      <c r="D10" s="60" t="s">
        <v>93</v>
      </c>
      <c r="E10" s="60" t="s">
        <v>93</v>
      </c>
      <c r="F10" s="60"/>
      <c r="G10" s="60" t="s">
        <v>92</v>
      </c>
      <c r="H10" s="60" t="s">
        <v>93</v>
      </c>
      <c r="I10" s="60" t="s">
        <v>93</v>
      </c>
      <c r="J10" s="60"/>
      <c r="K10" s="60" t="s">
        <v>92</v>
      </c>
      <c r="L10" s="60" t="s">
        <v>93</v>
      </c>
      <c r="M10" s="60" t="s">
        <v>93</v>
      </c>
      <c r="N10" s="60"/>
      <c r="O10" s="60" t="s">
        <v>92</v>
      </c>
      <c r="P10" s="60" t="s">
        <v>93</v>
      </c>
      <c r="Q10" s="60" t="s">
        <v>93</v>
      </c>
      <c r="R10" s="60"/>
      <c r="S10" s="60"/>
      <c r="T10" s="60" t="s">
        <v>92</v>
      </c>
    </row>
    <row r="12" spans="1:20" x14ac:dyDescent="0.2">
      <c r="A12" s="57" t="s">
        <v>126</v>
      </c>
      <c r="C12" s="57">
        <v>132</v>
      </c>
      <c r="D12" s="61">
        <v>57488.456969696919</v>
      </c>
      <c r="E12" s="61">
        <v>51886.604999999996</v>
      </c>
      <c r="G12" s="57">
        <v>4</v>
      </c>
      <c r="H12" s="61">
        <v>38894.83</v>
      </c>
      <c r="I12" s="61">
        <v>44672.160000000003</v>
      </c>
      <c r="K12" s="57">
        <v>71</v>
      </c>
      <c r="L12" s="61">
        <v>41612.987746478873</v>
      </c>
      <c r="M12" s="61">
        <v>46566</v>
      </c>
      <c r="O12" s="57">
        <v>7</v>
      </c>
      <c r="P12" s="61">
        <v>31711.214285714286</v>
      </c>
      <c r="Q12" s="61">
        <v>23920</v>
      </c>
      <c r="T12" s="57">
        <f>+C12+G12+K12+O12</f>
        <v>214</v>
      </c>
    </row>
    <row r="16" spans="1:20" x14ac:dyDescent="0.2">
      <c r="D16" s="58"/>
      <c r="E16" s="58"/>
      <c r="F16" s="58"/>
      <c r="H16" s="58"/>
      <c r="I16" s="58"/>
      <c r="J16" s="58"/>
      <c r="L16" s="58"/>
      <c r="M16" s="58"/>
      <c r="N16" s="58"/>
      <c r="P16" s="58"/>
      <c r="Q16" s="58"/>
      <c r="R16" s="58"/>
      <c r="S16" s="58"/>
      <c r="T16" s="58"/>
    </row>
    <row r="17" spans="3:20" x14ac:dyDescent="0.2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</sheetData>
  <mergeCells count="8">
    <mergeCell ref="A1:R1"/>
    <mergeCell ref="A2:R2"/>
    <mergeCell ref="A3:R3"/>
    <mergeCell ref="A4:R4"/>
    <mergeCell ref="C8:E8"/>
    <mergeCell ref="G8:I8"/>
    <mergeCell ref="K8:M8"/>
    <mergeCell ref="O8:Q8"/>
  </mergeCells>
  <pageMargins left="0" right="0" top="1" bottom="1" header="0.5" footer="0.5"/>
  <pageSetup scale="80" orientation="landscape" r:id="rId1"/>
  <headerFooter alignWithMargins="0">
    <oddFooter>&amp;L&amp;P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6"/>
  <sheetViews>
    <sheetView workbookViewId="0">
      <selection activeCell="D16" sqref="D16"/>
    </sheetView>
  </sheetViews>
  <sheetFormatPr defaultRowHeight="12.75" x14ac:dyDescent="0.2"/>
  <cols>
    <col min="1" max="1" width="41.140625" bestFit="1" customWidth="1"/>
    <col min="2" max="2" width="11.28515625" style="120" bestFit="1" customWidth="1"/>
    <col min="3" max="3" width="14.7109375" customWidth="1"/>
    <col min="4" max="4" width="39.28515625" bestFit="1" customWidth="1"/>
    <col min="5" max="5" width="11.28515625" style="120" bestFit="1" customWidth="1"/>
    <col min="7" max="7" width="9.85546875" bestFit="1" customWidth="1"/>
    <col min="9" max="9" width="10.28515625" bestFit="1" customWidth="1"/>
  </cols>
  <sheetData>
    <row r="1" spans="1:5" ht="36.75" customHeight="1" x14ac:dyDescent="0.25">
      <c r="A1" s="56" t="s">
        <v>132</v>
      </c>
      <c r="B1" s="118" t="s">
        <v>99</v>
      </c>
      <c r="C1" s="69"/>
      <c r="D1" s="53" t="s">
        <v>132</v>
      </c>
      <c r="E1" s="121" t="s">
        <v>99</v>
      </c>
    </row>
    <row r="2" spans="1:5" ht="12" customHeight="1" x14ac:dyDescent="0.25">
      <c r="A2" s="117" t="s">
        <v>2854</v>
      </c>
      <c r="B2" s="119">
        <v>1487.84</v>
      </c>
      <c r="C2" s="116"/>
      <c r="D2" t="s">
        <v>2515</v>
      </c>
      <c r="E2" s="120">
        <v>753.75</v>
      </c>
    </row>
    <row r="3" spans="1:5" x14ac:dyDescent="0.2">
      <c r="A3" s="73" t="s">
        <v>2538</v>
      </c>
      <c r="B3" s="120">
        <v>5354</v>
      </c>
      <c r="D3" s="73" t="s">
        <v>2553</v>
      </c>
      <c r="E3" s="120">
        <f>3902.06+58881.83</f>
        <v>62783.89</v>
      </c>
    </row>
    <row r="4" spans="1:5" x14ac:dyDescent="0.2">
      <c r="A4" t="s">
        <v>2504</v>
      </c>
      <c r="B4" s="120">
        <v>17413.310000000001</v>
      </c>
      <c r="D4" s="73" t="s">
        <v>2442</v>
      </c>
      <c r="E4" s="120">
        <f>11908.69+53095.94</f>
        <v>65004.630000000005</v>
      </c>
    </row>
    <row r="5" spans="1:5" x14ac:dyDescent="0.2">
      <c r="A5" t="s">
        <v>2403</v>
      </c>
      <c r="B5" s="120">
        <v>1110.8</v>
      </c>
      <c r="D5" s="73" t="s">
        <v>2554</v>
      </c>
      <c r="E5" s="120">
        <f>22952.94+69927.46</f>
        <v>92880.400000000009</v>
      </c>
    </row>
    <row r="6" spans="1:5" x14ac:dyDescent="0.2">
      <c r="A6" t="s">
        <v>2405</v>
      </c>
      <c r="B6" s="120">
        <v>1909.39</v>
      </c>
      <c r="D6" t="s">
        <v>2516</v>
      </c>
      <c r="E6" s="120">
        <f>9743.83+18265.07</f>
        <v>28008.9</v>
      </c>
    </row>
    <row r="7" spans="1:5" x14ac:dyDescent="0.2">
      <c r="A7" t="s">
        <v>2505</v>
      </c>
      <c r="B7" s="120">
        <v>36063.699999999997</v>
      </c>
      <c r="D7" t="s">
        <v>2548</v>
      </c>
      <c r="E7" s="120">
        <f>9284.09+25921.88</f>
        <v>35205.97</v>
      </c>
    </row>
    <row r="8" spans="1:5" x14ac:dyDescent="0.2">
      <c r="A8" s="73" t="s">
        <v>2853</v>
      </c>
      <c r="B8" s="120">
        <v>2882.96</v>
      </c>
      <c r="D8" s="73" t="s">
        <v>2517</v>
      </c>
      <c r="E8" s="120">
        <f>5472.65+5733.35</f>
        <v>11206</v>
      </c>
    </row>
    <row r="9" spans="1:5" x14ac:dyDescent="0.2">
      <c r="A9" t="s">
        <v>2539</v>
      </c>
      <c r="B9" s="120">
        <v>25.05</v>
      </c>
      <c r="D9" s="73" t="s">
        <v>2857</v>
      </c>
      <c r="E9" s="120">
        <v>3832.26</v>
      </c>
    </row>
    <row r="10" spans="1:5" x14ac:dyDescent="0.2">
      <c r="A10" t="s">
        <v>2407</v>
      </c>
      <c r="D10" s="73" t="s">
        <v>2453</v>
      </c>
      <c r="E10" s="120">
        <f>277.16+47.44</f>
        <v>324.60000000000002</v>
      </c>
    </row>
    <row r="11" spans="1:5" x14ac:dyDescent="0.2">
      <c r="A11" t="s">
        <v>2408</v>
      </c>
      <c r="D11" s="73" t="s">
        <v>2858</v>
      </c>
      <c r="E11" s="120">
        <f>251.74+605.7</f>
        <v>857.44</v>
      </c>
    </row>
    <row r="12" spans="1:5" x14ac:dyDescent="0.2">
      <c r="A12" t="s">
        <v>2409</v>
      </c>
      <c r="B12" s="120">
        <v>31161.73</v>
      </c>
      <c r="D12" s="73" t="s">
        <v>2859</v>
      </c>
      <c r="E12" s="120">
        <v>387.46</v>
      </c>
    </row>
    <row r="13" spans="1:5" x14ac:dyDescent="0.2">
      <c r="A13" t="s">
        <v>2540</v>
      </c>
      <c r="D13" s="73" t="s">
        <v>2459</v>
      </c>
      <c r="E13" s="120">
        <v>1078.1199999999999</v>
      </c>
    </row>
    <row r="14" spans="1:5" x14ac:dyDescent="0.2">
      <c r="A14" t="s">
        <v>2410</v>
      </c>
      <c r="B14" s="120">
        <v>2620.3000000000002</v>
      </c>
      <c r="D14" s="73" t="s">
        <v>2518</v>
      </c>
      <c r="E14" s="120">
        <v>430.31</v>
      </c>
    </row>
    <row r="15" spans="1:5" x14ac:dyDescent="0.2">
      <c r="A15" t="s">
        <v>2506</v>
      </c>
      <c r="D15" t="s">
        <v>2462</v>
      </c>
      <c r="E15" s="120">
        <v>10663.31</v>
      </c>
    </row>
    <row r="16" spans="1:5" x14ac:dyDescent="0.2">
      <c r="A16" t="s">
        <v>2541</v>
      </c>
      <c r="D16" t="s">
        <v>2463</v>
      </c>
      <c r="E16" s="120">
        <v>4080.53</v>
      </c>
    </row>
    <row r="17" spans="1:5" x14ac:dyDescent="0.2">
      <c r="A17" t="s">
        <v>2542</v>
      </c>
      <c r="B17" s="120">
        <v>1140.58</v>
      </c>
      <c r="D17" t="s">
        <v>2519</v>
      </c>
      <c r="E17" s="120">
        <v>-15</v>
      </c>
    </row>
    <row r="18" spans="1:5" x14ac:dyDescent="0.2">
      <c r="A18" t="s">
        <v>2414</v>
      </c>
      <c r="B18" s="120">
        <v>4937.6099999999997</v>
      </c>
      <c r="D18" s="73" t="s">
        <v>2860</v>
      </c>
      <c r="E18" s="120">
        <v>1475.91</v>
      </c>
    </row>
    <row r="19" spans="1:5" x14ac:dyDescent="0.2">
      <c r="A19" t="s">
        <v>2415</v>
      </c>
      <c r="B19" s="120">
        <v>3614.03</v>
      </c>
      <c r="D19" t="s">
        <v>2549</v>
      </c>
    </row>
    <row r="20" spans="1:5" x14ac:dyDescent="0.2">
      <c r="A20" t="s">
        <v>2507</v>
      </c>
      <c r="B20" s="120">
        <v>30</v>
      </c>
      <c r="D20" t="s">
        <v>2520</v>
      </c>
      <c r="E20" s="120">
        <v>411.24</v>
      </c>
    </row>
    <row r="21" spans="1:5" x14ac:dyDescent="0.2">
      <c r="A21" t="s">
        <v>2543</v>
      </c>
      <c r="B21" s="120">
        <v>74.36</v>
      </c>
      <c r="D21" t="s">
        <v>2521</v>
      </c>
    </row>
    <row r="22" spans="1:5" x14ac:dyDescent="0.2">
      <c r="A22" t="s">
        <v>2417</v>
      </c>
      <c r="D22" t="s">
        <v>2522</v>
      </c>
    </row>
    <row r="23" spans="1:5" x14ac:dyDescent="0.2">
      <c r="A23" t="s">
        <v>2544</v>
      </c>
      <c r="B23" s="120">
        <v>395</v>
      </c>
      <c r="D23" t="s">
        <v>2523</v>
      </c>
      <c r="E23" s="120">
        <v>3456.2</v>
      </c>
    </row>
    <row r="24" spans="1:5" x14ac:dyDescent="0.2">
      <c r="A24" s="73" t="s">
        <v>2418</v>
      </c>
      <c r="B24" s="120">
        <v>3407.69</v>
      </c>
      <c r="D24" t="s">
        <v>2467</v>
      </c>
      <c r="E24" s="120">
        <f>850+854.4</f>
        <v>1704.4</v>
      </c>
    </row>
    <row r="25" spans="1:5" x14ac:dyDescent="0.2">
      <c r="A25" t="s">
        <v>2545</v>
      </c>
      <c r="B25" s="120">
        <v>4820.9799999999996</v>
      </c>
      <c r="D25" t="s">
        <v>2469</v>
      </c>
    </row>
    <row r="26" spans="1:5" x14ac:dyDescent="0.2">
      <c r="A26" t="s">
        <v>2508</v>
      </c>
      <c r="B26" s="120">
        <v>681.88</v>
      </c>
      <c r="D26" t="s">
        <v>2550</v>
      </c>
    </row>
    <row r="27" spans="1:5" x14ac:dyDescent="0.2">
      <c r="A27" s="73" t="s">
        <v>2509</v>
      </c>
      <c r="D27" t="s">
        <v>2524</v>
      </c>
      <c r="E27" s="120">
        <f>4746.55+5408.1</f>
        <v>10154.650000000001</v>
      </c>
    </row>
    <row r="28" spans="1:5" x14ac:dyDescent="0.2">
      <c r="A28" s="73" t="s">
        <v>2510</v>
      </c>
      <c r="B28" s="120">
        <v>331.91</v>
      </c>
      <c r="D28" t="s">
        <v>2525</v>
      </c>
      <c r="E28" s="120">
        <v>660.91</v>
      </c>
    </row>
    <row r="29" spans="1:5" x14ac:dyDescent="0.2">
      <c r="A29" s="73" t="s">
        <v>2511</v>
      </c>
      <c r="B29" s="120">
        <v>0</v>
      </c>
      <c r="D29" t="s">
        <v>2526</v>
      </c>
      <c r="E29" s="120">
        <f>200+12075.27+8811.29</f>
        <v>21086.560000000001</v>
      </c>
    </row>
    <row r="30" spans="1:5" x14ac:dyDescent="0.2">
      <c r="A30" s="73" t="s">
        <v>2421</v>
      </c>
      <c r="D30" t="s">
        <v>2472</v>
      </c>
      <c r="E30" s="120">
        <v>3577.18</v>
      </c>
    </row>
    <row r="31" spans="1:5" x14ac:dyDescent="0.2">
      <c r="A31" s="73" t="s">
        <v>2422</v>
      </c>
      <c r="B31" s="120">
        <v>0</v>
      </c>
      <c r="D31" t="s">
        <v>2477</v>
      </c>
      <c r="E31" s="120">
        <v>1767.43</v>
      </c>
    </row>
    <row r="32" spans="1:5" x14ac:dyDescent="0.2">
      <c r="A32" s="73" t="s">
        <v>2424</v>
      </c>
      <c r="D32" t="s">
        <v>2527</v>
      </c>
    </row>
    <row r="33" spans="1:5" x14ac:dyDescent="0.2">
      <c r="A33" t="s">
        <v>2512</v>
      </c>
      <c r="B33" s="120">
        <v>2980.65</v>
      </c>
      <c r="D33" t="s">
        <v>2528</v>
      </c>
      <c r="E33" s="120">
        <v>1545.96</v>
      </c>
    </row>
    <row r="34" spans="1:5" x14ac:dyDescent="0.2">
      <c r="A34" t="s">
        <v>2427</v>
      </c>
      <c r="D34" t="s">
        <v>2529</v>
      </c>
      <c r="E34" s="120">
        <v>4016.06</v>
      </c>
    </row>
    <row r="35" spans="1:5" x14ac:dyDescent="0.2">
      <c r="A35" s="73" t="s">
        <v>2513</v>
      </c>
      <c r="B35" s="120">
        <v>598</v>
      </c>
      <c r="D35" s="73" t="s">
        <v>2861</v>
      </c>
      <c r="E35" s="120">
        <v>1862</v>
      </c>
    </row>
    <row r="36" spans="1:5" x14ac:dyDescent="0.2">
      <c r="A36" t="s">
        <v>2428</v>
      </c>
      <c r="D36" s="73" t="s">
        <v>2862</v>
      </c>
      <c r="E36" s="120">
        <v>637.20000000000005</v>
      </c>
    </row>
    <row r="37" spans="1:5" x14ac:dyDescent="0.2">
      <c r="A37" t="s">
        <v>2551</v>
      </c>
      <c r="B37" s="120">
        <v>720.55</v>
      </c>
      <c r="D37" s="73" t="s">
        <v>2863</v>
      </c>
      <c r="E37" s="120">
        <v>3807.99</v>
      </c>
    </row>
    <row r="38" spans="1:5" x14ac:dyDescent="0.2">
      <c r="A38" s="73" t="s">
        <v>2855</v>
      </c>
      <c r="B38" s="120">
        <v>409.89</v>
      </c>
      <c r="D38" s="73" t="s">
        <v>2530</v>
      </c>
      <c r="E38" s="120">
        <v>0</v>
      </c>
    </row>
    <row r="39" spans="1:5" x14ac:dyDescent="0.2">
      <c r="A39" t="s">
        <v>2552</v>
      </c>
      <c r="D39" s="73" t="s">
        <v>2488</v>
      </c>
      <c r="E39" s="120">
        <f>480.13+273.32</f>
        <v>753.45</v>
      </c>
    </row>
    <row r="40" spans="1:5" x14ac:dyDescent="0.2">
      <c r="A40" t="s">
        <v>2514</v>
      </c>
      <c r="D40" t="s">
        <v>2489</v>
      </c>
      <c r="E40" s="120">
        <v>1285</v>
      </c>
    </row>
    <row r="41" spans="1:5" x14ac:dyDescent="0.2">
      <c r="A41" t="s">
        <v>2546</v>
      </c>
      <c r="B41" s="120">
        <v>597.29</v>
      </c>
      <c r="D41" t="s">
        <v>2531</v>
      </c>
      <c r="E41" s="120">
        <f>128.41+9430.73+1637.07</f>
        <v>11196.21</v>
      </c>
    </row>
    <row r="42" spans="1:5" x14ac:dyDescent="0.2">
      <c r="A42" t="s">
        <v>2430</v>
      </c>
      <c r="D42" s="73" t="s">
        <v>2532</v>
      </c>
      <c r="E42" s="120">
        <v>1282.1600000000001</v>
      </c>
    </row>
    <row r="43" spans="1:5" x14ac:dyDescent="0.2">
      <c r="A43" s="73" t="s">
        <v>2433</v>
      </c>
      <c r="B43" s="120">
        <v>3105.48</v>
      </c>
      <c r="D43" t="s">
        <v>2533</v>
      </c>
      <c r="E43" s="120">
        <v>151.22999999999999</v>
      </c>
    </row>
    <row r="44" spans="1:5" x14ac:dyDescent="0.2">
      <c r="A44" t="s">
        <v>2547</v>
      </c>
      <c r="B44" s="120">
        <v>2286.09</v>
      </c>
      <c r="D44" s="73" t="s">
        <v>2534</v>
      </c>
      <c r="E44" s="120">
        <v>3713.38</v>
      </c>
    </row>
    <row r="45" spans="1:5" x14ac:dyDescent="0.2">
      <c r="A45" s="73" t="s">
        <v>2435</v>
      </c>
      <c r="B45" s="120">
        <v>5398.95</v>
      </c>
      <c r="D45" t="s">
        <v>2535</v>
      </c>
      <c r="E45" s="120">
        <v>15781.22</v>
      </c>
    </row>
    <row r="46" spans="1:5" x14ac:dyDescent="0.2">
      <c r="A46" s="73" t="s">
        <v>2856</v>
      </c>
      <c r="B46" s="120">
        <v>412.37</v>
      </c>
      <c r="D46" t="s">
        <v>2536</v>
      </c>
    </row>
    <row r="47" spans="1:5" x14ac:dyDescent="0.2">
      <c r="A47" s="73" t="s">
        <v>2437</v>
      </c>
      <c r="B47" s="120">
        <v>696.06</v>
      </c>
      <c r="D47" t="s">
        <v>2491</v>
      </c>
      <c r="E47" s="120">
        <f>5224.79+61820.81</f>
        <v>67045.599999999991</v>
      </c>
    </row>
    <row r="48" spans="1:5" x14ac:dyDescent="0.2">
      <c r="A48" s="73" t="s">
        <v>342</v>
      </c>
      <c r="B48" s="120">
        <v>2930.82</v>
      </c>
      <c r="D48" t="s">
        <v>2493</v>
      </c>
      <c r="E48" s="120">
        <f>4623.75+14732.46</f>
        <v>19356.21</v>
      </c>
    </row>
    <row r="49" spans="1:9" x14ac:dyDescent="0.2">
      <c r="A49" t="s">
        <v>2439</v>
      </c>
      <c r="B49" s="120">
        <v>300</v>
      </c>
      <c r="D49" t="s">
        <v>2494</v>
      </c>
      <c r="E49" s="120">
        <f>5914.41+20787.19</f>
        <v>26701.599999999999</v>
      </c>
    </row>
    <row r="50" spans="1:9" x14ac:dyDescent="0.2">
      <c r="A50" t="s">
        <v>2440</v>
      </c>
      <c r="B50" s="120">
        <v>5462.09</v>
      </c>
      <c r="D50" t="s">
        <v>2495</v>
      </c>
      <c r="E50" s="120">
        <f>675.81+16746.97</f>
        <v>17422.780000000002</v>
      </c>
    </row>
    <row r="51" spans="1:9" x14ac:dyDescent="0.2">
      <c r="A51" t="s">
        <v>2441</v>
      </c>
      <c r="B51" s="120">
        <v>523.64</v>
      </c>
      <c r="D51" t="s">
        <v>2496</v>
      </c>
      <c r="E51" s="120">
        <f>11218.22-126.53</f>
        <v>11091.689999999999</v>
      </c>
    </row>
    <row r="53" spans="1:9" x14ac:dyDescent="0.2">
      <c r="D53" s="71"/>
      <c r="E53" s="122">
        <f>SUM(B2:B51,E2:E51)</f>
        <v>695311.78999999992</v>
      </c>
    </row>
    <row r="54" spans="1:9" x14ac:dyDescent="0.2">
      <c r="G54" s="87"/>
      <c r="I54" s="72"/>
    </row>
    <row r="55" spans="1:9" x14ac:dyDescent="0.2">
      <c r="A55" s="102" t="s">
        <v>1696</v>
      </c>
    </row>
    <row r="103" spans="1:2" x14ac:dyDescent="0.2">
      <c r="B103" s="120">
        <v>719698.55999999994</v>
      </c>
    </row>
    <row r="106" spans="1:2" ht="15" x14ac:dyDescent="0.25">
      <c r="A106" s="50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17"/>
  <sheetViews>
    <sheetView workbookViewId="0">
      <selection activeCell="O24" sqref="O24"/>
    </sheetView>
  </sheetViews>
  <sheetFormatPr defaultColWidth="9.140625" defaultRowHeight="12.75" x14ac:dyDescent="0.2"/>
  <cols>
    <col min="1" max="1" width="26.42578125" style="57" bestFit="1" customWidth="1"/>
    <col min="2" max="2" width="2.85546875" style="57" customWidth="1"/>
    <col min="3" max="5" width="12.7109375" style="57" customWidth="1"/>
    <col min="6" max="6" width="2.7109375" style="57" customWidth="1"/>
    <col min="7" max="9" width="9.140625" style="57"/>
    <col min="10" max="10" width="2" style="57" customWidth="1"/>
    <col min="11" max="13" width="9.140625" style="57"/>
    <col min="14" max="14" width="2.7109375" style="57" customWidth="1"/>
    <col min="15" max="17" width="9.140625" style="57"/>
    <col min="18" max="18" width="2.85546875" style="57" hidden="1" customWidth="1"/>
    <col min="19" max="19" width="2.85546875" style="57" customWidth="1"/>
    <col min="20" max="16384" width="9.140625" style="57"/>
  </cols>
  <sheetData>
    <row r="1" spans="1:20" x14ac:dyDescent="0.2">
      <c r="A1" s="126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74"/>
    </row>
    <row r="2" spans="1:20" x14ac:dyDescent="0.2">
      <c r="A2" s="126" t="s">
        <v>94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74"/>
    </row>
    <row r="3" spans="1:20" x14ac:dyDescent="0.2">
      <c r="A3" s="126" t="s">
        <v>82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74"/>
    </row>
    <row r="4" spans="1:20" x14ac:dyDescent="0.2">
      <c r="A4" s="126" t="s">
        <v>2867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74"/>
    </row>
    <row r="6" spans="1:20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20" x14ac:dyDescent="0.2">
      <c r="T7" s="85"/>
    </row>
    <row r="8" spans="1:20" x14ac:dyDescent="0.2">
      <c r="C8" s="128" t="s">
        <v>95</v>
      </c>
      <c r="D8" s="128"/>
      <c r="E8" s="128"/>
      <c r="F8" s="58"/>
      <c r="G8" s="127" t="s">
        <v>96</v>
      </c>
      <c r="H8" s="127"/>
      <c r="I8" s="127"/>
      <c r="K8" s="127" t="s">
        <v>97</v>
      </c>
      <c r="L8" s="127"/>
      <c r="M8" s="127"/>
      <c r="N8" s="58"/>
      <c r="O8" s="127" t="s">
        <v>98</v>
      </c>
      <c r="P8" s="127"/>
      <c r="Q8" s="127"/>
      <c r="R8" s="58"/>
      <c r="S8" s="58"/>
    </row>
    <row r="9" spans="1:20" x14ac:dyDescent="0.2">
      <c r="D9" s="58" t="s">
        <v>88</v>
      </c>
      <c r="E9" s="58" t="s">
        <v>89</v>
      </c>
      <c r="F9" s="58"/>
      <c r="H9" s="58" t="s">
        <v>88</v>
      </c>
      <c r="I9" s="58" t="s">
        <v>89</v>
      </c>
      <c r="J9" s="58"/>
      <c r="L9" s="58" t="s">
        <v>88</v>
      </c>
      <c r="M9" s="58" t="s">
        <v>89</v>
      </c>
      <c r="N9" s="58"/>
      <c r="P9" s="58" t="s">
        <v>88</v>
      </c>
      <c r="Q9" s="58" t="s">
        <v>89</v>
      </c>
      <c r="R9" s="58"/>
      <c r="S9" s="58"/>
      <c r="T9" s="84" t="s">
        <v>90</v>
      </c>
    </row>
    <row r="10" spans="1:20" x14ac:dyDescent="0.2">
      <c r="A10" s="59" t="s">
        <v>91</v>
      </c>
      <c r="B10" s="59"/>
      <c r="C10" s="60" t="s">
        <v>92</v>
      </c>
      <c r="D10" s="60" t="s">
        <v>93</v>
      </c>
      <c r="E10" s="60" t="s">
        <v>93</v>
      </c>
      <c r="F10" s="60"/>
      <c r="G10" s="60" t="s">
        <v>92</v>
      </c>
      <c r="H10" s="60" t="s">
        <v>93</v>
      </c>
      <c r="I10" s="60" t="s">
        <v>93</v>
      </c>
      <c r="J10" s="60"/>
      <c r="K10" s="60" t="s">
        <v>92</v>
      </c>
      <c r="L10" s="60" t="s">
        <v>93</v>
      </c>
      <c r="M10" s="60" t="s">
        <v>93</v>
      </c>
      <c r="N10" s="60"/>
      <c r="O10" s="60" t="s">
        <v>92</v>
      </c>
      <c r="P10" s="60" t="s">
        <v>93</v>
      </c>
      <c r="Q10" s="60" t="s">
        <v>93</v>
      </c>
      <c r="R10" s="60"/>
      <c r="S10" s="60"/>
      <c r="T10" s="60" t="s">
        <v>92</v>
      </c>
    </row>
    <row r="12" spans="1:20" x14ac:dyDescent="0.2">
      <c r="A12" s="57" t="s">
        <v>126</v>
      </c>
      <c r="C12" s="115">
        <v>81</v>
      </c>
      <c r="D12" s="115">
        <v>81698.357037037043</v>
      </c>
      <c r="E12" s="115">
        <v>72999.960000000006</v>
      </c>
      <c r="G12" s="115">
        <v>75</v>
      </c>
      <c r="H12" s="115">
        <v>50057.731733333334</v>
      </c>
      <c r="I12" s="115">
        <v>48500.04</v>
      </c>
      <c r="K12" s="115">
        <v>57</v>
      </c>
      <c r="L12" s="115">
        <v>52196.22631578947</v>
      </c>
      <c r="M12" s="115">
        <v>52630.5</v>
      </c>
      <c r="O12" s="115">
        <v>40</v>
      </c>
      <c r="P12" s="115">
        <v>51633.859999999993</v>
      </c>
      <c r="Q12" s="115">
        <v>48346.400000000001</v>
      </c>
      <c r="T12" s="57">
        <f>+C12+G12+K12+O12</f>
        <v>253</v>
      </c>
    </row>
    <row r="14" spans="1:20" x14ac:dyDescent="0.2">
      <c r="C14" s="115"/>
      <c r="D14" s="115"/>
      <c r="E14" s="115"/>
      <c r="G14" s="115"/>
      <c r="H14" s="115"/>
      <c r="I14" s="115"/>
      <c r="K14" s="115"/>
      <c r="L14" s="115"/>
      <c r="M14" s="115"/>
      <c r="O14" s="115"/>
      <c r="P14" s="115"/>
      <c r="Q14" s="115"/>
    </row>
    <row r="16" spans="1:20" x14ac:dyDescent="0.2">
      <c r="D16" s="58"/>
      <c r="E16" s="58"/>
      <c r="F16" s="58"/>
      <c r="H16" s="58"/>
      <c r="I16" s="58"/>
      <c r="J16" s="58"/>
      <c r="L16" s="58"/>
      <c r="M16" s="58"/>
      <c r="N16" s="58"/>
      <c r="P16" s="58"/>
      <c r="Q16" s="58"/>
      <c r="R16" s="58"/>
      <c r="S16" s="58"/>
      <c r="T16" s="58"/>
    </row>
    <row r="17" spans="3:20" x14ac:dyDescent="0.2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</sheetData>
  <mergeCells count="8">
    <mergeCell ref="A1:R1"/>
    <mergeCell ref="A2:R2"/>
    <mergeCell ref="A3:R3"/>
    <mergeCell ref="A4:R4"/>
    <mergeCell ref="C8:E8"/>
    <mergeCell ref="G8:I8"/>
    <mergeCell ref="K8:M8"/>
    <mergeCell ref="O8:Q8"/>
  </mergeCells>
  <pageMargins left="0.7" right="0.7" top="0.75" bottom="0.75" header="0.3" footer="0.3"/>
  <pageSetup scale="7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17"/>
  <sheetViews>
    <sheetView workbookViewId="0">
      <selection activeCell="O38" sqref="O38"/>
    </sheetView>
  </sheetViews>
  <sheetFormatPr defaultColWidth="9.140625" defaultRowHeight="12.75" x14ac:dyDescent="0.2"/>
  <cols>
    <col min="1" max="1" width="26.42578125" style="57" bestFit="1" customWidth="1"/>
    <col min="2" max="2" width="2.85546875" style="57" customWidth="1"/>
    <col min="3" max="5" width="12.7109375" style="57" customWidth="1"/>
    <col min="6" max="6" width="2.7109375" style="57" customWidth="1"/>
    <col min="7" max="9" width="9.140625" style="57"/>
    <col min="10" max="10" width="2" style="57" customWidth="1"/>
    <col min="11" max="13" width="9.140625" style="57"/>
    <col min="14" max="14" width="2.7109375" style="57" customWidth="1"/>
    <col min="15" max="17" width="9.140625" style="57"/>
    <col min="18" max="18" width="2.85546875" style="57" hidden="1" customWidth="1"/>
    <col min="19" max="19" width="2.85546875" style="57" customWidth="1"/>
    <col min="20" max="16384" width="9.140625" style="57"/>
  </cols>
  <sheetData>
    <row r="1" spans="1:20" x14ac:dyDescent="0.2">
      <c r="A1" s="126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74"/>
    </row>
    <row r="2" spans="1:20" x14ac:dyDescent="0.2">
      <c r="A2" s="126" t="s">
        <v>94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74"/>
    </row>
    <row r="3" spans="1:20" x14ac:dyDescent="0.2">
      <c r="A3" s="126" t="s">
        <v>82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74"/>
    </row>
    <row r="4" spans="1:20" x14ac:dyDescent="0.2">
      <c r="A4" s="126" t="s">
        <v>2500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74"/>
    </row>
    <row r="6" spans="1:20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20" x14ac:dyDescent="0.2">
      <c r="T7" s="85"/>
    </row>
    <row r="8" spans="1:20" x14ac:dyDescent="0.2">
      <c r="C8" s="128" t="s">
        <v>95</v>
      </c>
      <c r="D8" s="128"/>
      <c r="E8" s="128"/>
      <c r="F8" s="58"/>
      <c r="G8" s="127" t="s">
        <v>96</v>
      </c>
      <c r="H8" s="127"/>
      <c r="I8" s="127"/>
      <c r="K8" s="127" t="s">
        <v>97</v>
      </c>
      <c r="L8" s="127"/>
      <c r="M8" s="127"/>
      <c r="N8" s="58"/>
      <c r="O8" s="127" t="s">
        <v>98</v>
      </c>
      <c r="P8" s="127"/>
      <c r="Q8" s="127"/>
      <c r="R8" s="58"/>
      <c r="S8" s="58"/>
    </row>
    <row r="9" spans="1:20" x14ac:dyDescent="0.2">
      <c r="D9" s="58" t="s">
        <v>88</v>
      </c>
      <c r="E9" s="58" t="s">
        <v>89</v>
      </c>
      <c r="F9" s="58"/>
      <c r="H9" s="58" t="s">
        <v>88</v>
      </c>
      <c r="I9" s="58" t="s">
        <v>89</v>
      </c>
      <c r="J9" s="58"/>
      <c r="L9" s="58" t="s">
        <v>88</v>
      </c>
      <c r="M9" s="58" t="s">
        <v>89</v>
      </c>
      <c r="N9" s="58"/>
      <c r="P9" s="58" t="s">
        <v>88</v>
      </c>
      <c r="Q9" s="58" t="s">
        <v>89</v>
      </c>
      <c r="R9" s="58"/>
      <c r="S9" s="58"/>
      <c r="T9" s="84" t="s">
        <v>90</v>
      </c>
    </row>
    <row r="10" spans="1:20" x14ac:dyDescent="0.2">
      <c r="A10" s="59" t="s">
        <v>91</v>
      </c>
      <c r="B10" s="59"/>
      <c r="C10" s="60" t="s">
        <v>92</v>
      </c>
      <c r="D10" s="60" t="s">
        <v>93</v>
      </c>
      <c r="E10" s="60" t="s">
        <v>93</v>
      </c>
      <c r="F10" s="60"/>
      <c r="G10" s="60" t="s">
        <v>92</v>
      </c>
      <c r="H10" s="60" t="s">
        <v>93</v>
      </c>
      <c r="I10" s="60" t="s">
        <v>93</v>
      </c>
      <c r="J10" s="60"/>
      <c r="K10" s="60" t="s">
        <v>92</v>
      </c>
      <c r="L10" s="60" t="s">
        <v>93</v>
      </c>
      <c r="M10" s="60" t="s">
        <v>93</v>
      </c>
      <c r="N10" s="60"/>
      <c r="O10" s="60" t="s">
        <v>92</v>
      </c>
      <c r="P10" s="60" t="s">
        <v>93</v>
      </c>
      <c r="Q10" s="60" t="s">
        <v>93</v>
      </c>
      <c r="R10" s="60"/>
      <c r="S10" s="60"/>
      <c r="T10" s="60" t="s">
        <v>92</v>
      </c>
    </row>
    <row r="12" spans="1:20" x14ac:dyDescent="0.2">
      <c r="A12" s="57" t="s">
        <v>126</v>
      </c>
      <c r="C12" s="57">
        <v>174</v>
      </c>
      <c r="D12" s="61">
        <v>61538.635546185855</v>
      </c>
      <c r="E12" s="61">
        <v>53045.04</v>
      </c>
      <c r="G12" s="57">
        <v>3</v>
      </c>
      <c r="H12" s="61">
        <v>47295.122786978871</v>
      </c>
      <c r="I12" s="61">
        <v>46020</v>
      </c>
      <c r="K12" s="57">
        <v>82</v>
      </c>
      <c r="L12" s="61">
        <v>42270.172007914902</v>
      </c>
      <c r="M12" s="61">
        <v>46566</v>
      </c>
      <c r="O12" s="57">
        <v>5</v>
      </c>
      <c r="P12" s="61">
        <v>22879.035339805829</v>
      </c>
      <c r="Q12" s="61">
        <v>26000</v>
      </c>
      <c r="T12" s="57">
        <f>+C12+G12+K12+O12</f>
        <v>264</v>
      </c>
    </row>
    <row r="16" spans="1:20" x14ac:dyDescent="0.2">
      <c r="D16" s="58"/>
      <c r="E16" s="58"/>
      <c r="F16" s="58"/>
      <c r="H16" s="58"/>
      <c r="I16" s="58"/>
      <c r="J16" s="58"/>
      <c r="L16" s="58"/>
      <c r="M16" s="58"/>
      <c r="N16" s="58"/>
      <c r="P16" s="58"/>
      <c r="Q16" s="58"/>
      <c r="R16" s="58"/>
      <c r="S16" s="58"/>
      <c r="T16" s="58"/>
    </row>
    <row r="17" spans="3:20" x14ac:dyDescent="0.2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</sheetData>
  <mergeCells count="8">
    <mergeCell ref="A1:R1"/>
    <mergeCell ref="A2:R2"/>
    <mergeCell ref="A3:R3"/>
    <mergeCell ref="A4:R4"/>
    <mergeCell ref="C8:E8"/>
    <mergeCell ref="G8:I8"/>
    <mergeCell ref="K8:M8"/>
    <mergeCell ref="O8:Q8"/>
  </mergeCells>
  <pageMargins left="0" right="0" top="1" bottom="1" header="0.5" footer="0.5"/>
  <pageSetup scale="80" orientation="landscape" r:id="rId1"/>
  <headerFooter alignWithMargins="0">
    <oddFooter>&amp;L&amp;P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EZ545"/>
  <sheetViews>
    <sheetView workbookViewId="0">
      <selection activeCell="G1" sqref="G1:G1048576"/>
    </sheetView>
  </sheetViews>
  <sheetFormatPr defaultColWidth="12" defaultRowHeight="12.75" x14ac:dyDescent="0.2"/>
  <cols>
    <col min="1" max="1" width="29.42578125" customWidth="1"/>
    <col min="2" max="2" width="13.85546875" style="71" bestFit="1" customWidth="1"/>
    <col min="3" max="3" width="27.7109375" bestFit="1" customWidth="1"/>
    <col min="4" max="4" width="19.140625" customWidth="1"/>
    <col min="6" max="6" width="7" customWidth="1"/>
    <col min="8" max="10" width="0" hidden="1" customWidth="1"/>
    <col min="11" max="11" width="26" customWidth="1"/>
    <col min="12" max="15" width="0" hidden="1" customWidth="1"/>
  </cols>
  <sheetData>
    <row r="1" spans="1:12" x14ac:dyDescent="0.2">
      <c r="A1" s="88" t="s">
        <v>1113</v>
      </c>
      <c r="B1" s="89" t="s">
        <v>1114</v>
      </c>
      <c r="C1" s="88" t="s">
        <v>1115</v>
      </c>
      <c r="D1" s="88" t="s">
        <v>1116</v>
      </c>
      <c r="E1" s="88" t="s">
        <v>212</v>
      </c>
      <c r="F1" s="88" t="s">
        <v>213</v>
      </c>
      <c r="G1" s="88" t="s">
        <v>214</v>
      </c>
      <c r="H1" s="88" t="s">
        <v>1117</v>
      </c>
      <c r="I1" s="88" t="s">
        <v>548</v>
      </c>
      <c r="J1" s="88" t="s">
        <v>549</v>
      </c>
      <c r="K1" s="88" t="s">
        <v>411</v>
      </c>
      <c r="L1" t="s">
        <v>1118</v>
      </c>
    </row>
    <row r="2" spans="1:12" ht="13.5" x14ac:dyDescent="0.25">
      <c r="A2" s="82" t="s">
        <v>412</v>
      </c>
      <c r="B2" s="83">
        <v>17602.95</v>
      </c>
      <c r="C2" s="82" t="s">
        <v>740</v>
      </c>
      <c r="D2" s="82"/>
      <c r="E2" s="82" t="s">
        <v>151</v>
      </c>
      <c r="F2" s="82" t="s">
        <v>148</v>
      </c>
      <c r="G2" s="82" t="s">
        <v>327</v>
      </c>
      <c r="H2" s="82">
        <v>1</v>
      </c>
      <c r="I2" s="82" t="s">
        <v>321</v>
      </c>
      <c r="J2" s="82" t="s">
        <v>322</v>
      </c>
      <c r="K2" s="82" t="s">
        <v>323</v>
      </c>
      <c r="L2" t="s">
        <v>341</v>
      </c>
    </row>
    <row r="3" spans="1:12" ht="13.5" x14ac:dyDescent="0.25">
      <c r="A3" s="82" t="s">
        <v>741</v>
      </c>
      <c r="B3" s="83">
        <v>33473.65</v>
      </c>
      <c r="C3" s="82" t="s">
        <v>742</v>
      </c>
      <c r="D3" s="82"/>
      <c r="E3" s="82" t="s">
        <v>743</v>
      </c>
      <c r="F3" s="82" t="s">
        <v>146</v>
      </c>
      <c r="G3" s="82" t="s">
        <v>744</v>
      </c>
      <c r="H3" s="82">
        <v>1</v>
      </c>
      <c r="I3" s="82" t="s">
        <v>321</v>
      </c>
      <c r="J3" s="82" t="s">
        <v>322</v>
      </c>
      <c r="K3" s="82" t="s">
        <v>323</v>
      </c>
      <c r="L3" t="s">
        <v>341</v>
      </c>
    </row>
    <row r="4" spans="1:12" ht="13.5" x14ac:dyDescent="0.25">
      <c r="A4" s="82" t="s">
        <v>413</v>
      </c>
      <c r="B4" s="83">
        <v>111821.41</v>
      </c>
      <c r="C4" s="82" t="s">
        <v>1122</v>
      </c>
      <c r="D4" s="82"/>
      <c r="E4" s="82" t="s">
        <v>154</v>
      </c>
      <c r="F4" s="82" t="s">
        <v>149</v>
      </c>
      <c r="G4" s="82" t="s">
        <v>1123</v>
      </c>
      <c r="H4" s="82">
        <v>1</v>
      </c>
      <c r="I4" s="82" t="s">
        <v>321</v>
      </c>
      <c r="J4" s="82" t="s">
        <v>322</v>
      </c>
      <c r="K4" s="82" t="s">
        <v>340</v>
      </c>
      <c r="L4" t="s">
        <v>341</v>
      </c>
    </row>
    <row r="5" spans="1:12" ht="13.5" x14ac:dyDescent="0.25">
      <c r="A5" s="82" t="s">
        <v>414</v>
      </c>
      <c r="B5" s="83">
        <v>64044.72</v>
      </c>
      <c r="C5" s="82" t="s">
        <v>324</v>
      </c>
      <c r="D5" s="82"/>
      <c r="E5" s="82" t="s">
        <v>325</v>
      </c>
      <c r="F5" s="82" t="s">
        <v>155</v>
      </c>
      <c r="G5" s="82" t="s">
        <v>326</v>
      </c>
      <c r="H5" s="82">
        <v>1</v>
      </c>
      <c r="I5" s="82" t="s">
        <v>321</v>
      </c>
      <c r="J5" s="82" t="s">
        <v>322</v>
      </c>
      <c r="K5" s="82" t="s">
        <v>323</v>
      </c>
      <c r="L5" t="s">
        <v>341</v>
      </c>
    </row>
    <row r="6" spans="1:12" ht="13.5" x14ac:dyDescent="0.25">
      <c r="A6" s="82" t="s">
        <v>1126</v>
      </c>
      <c r="B6" s="83">
        <v>1234</v>
      </c>
      <c r="C6" s="82" t="s">
        <v>1127</v>
      </c>
      <c r="D6" s="82"/>
      <c r="E6" s="82" t="s">
        <v>375</v>
      </c>
      <c r="F6" s="82" t="s">
        <v>156</v>
      </c>
      <c r="G6" s="82" t="s">
        <v>1128</v>
      </c>
      <c r="H6" s="82">
        <v>1</v>
      </c>
      <c r="I6" s="82" t="s">
        <v>321</v>
      </c>
      <c r="J6" s="82" t="s">
        <v>322</v>
      </c>
      <c r="K6" s="82" t="s">
        <v>1129</v>
      </c>
      <c r="L6" t="s">
        <v>341</v>
      </c>
    </row>
    <row r="7" spans="1:12" ht="13.5" x14ac:dyDescent="0.25">
      <c r="A7" s="82" t="s">
        <v>415</v>
      </c>
      <c r="B7" s="83">
        <v>164475.4</v>
      </c>
      <c r="C7" s="82" t="s">
        <v>328</v>
      </c>
      <c r="D7" s="82"/>
      <c r="E7" s="82" t="s">
        <v>329</v>
      </c>
      <c r="F7" s="82" t="s">
        <v>148</v>
      </c>
      <c r="G7" s="82" t="s">
        <v>330</v>
      </c>
      <c r="H7" s="82">
        <v>1</v>
      </c>
      <c r="I7" s="82" t="s">
        <v>321</v>
      </c>
      <c r="J7" s="82" t="s">
        <v>322</v>
      </c>
      <c r="K7" s="82" t="s">
        <v>323</v>
      </c>
    </row>
    <row r="8" spans="1:12" ht="13.5" x14ac:dyDescent="0.25">
      <c r="A8" s="82" t="s">
        <v>1132</v>
      </c>
      <c r="B8" s="83">
        <v>24640</v>
      </c>
      <c r="C8" s="82" t="s">
        <v>1035</v>
      </c>
      <c r="D8" s="82"/>
      <c r="E8" s="82" t="s">
        <v>201</v>
      </c>
      <c r="F8" s="82" t="s">
        <v>168</v>
      </c>
      <c r="G8" s="82" t="s">
        <v>1036</v>
      </c>
      <c r="H8" s="82">
        <v>1</v>
      </c>
      <c r="I8" s="82" t="s">
        <v>321</v>
      </c>
      <c r="J8" s="82" t="s">
        <v>322</v>
      </c>
      <c r="K8" s="82" t="s">
        <v>46</v>
      </c>
      <c r="L8" t="s">
        <v>341</v>
      </c>
    </row>
    <row r="9" spans="1:12" ht="13.5" x14ac:dyDescent="0.25">
      <c r="A9" s="82" t="s">
        <v>416</v>
      </c>
      <c r="B9" s="83">
        <v>462816.6</v>
      </c>
      <c r="C9" s="82" t="s">
        <v>335</v>
      </c>
      <c r="D9" s="82"/>
      <c r="E9" s="82" t="s">
        <v>336</v>
      </c>
      <c r="F9" s="82" t="s">
        <v>157</v>
      </c>
      <c r="G9" s="82" t="s">
        <v>337</v>
      </c>
      <c r="H9" s="82">
        <v>1</v>
      </c>
      <c r="I9" s="82" t="s">
        <v>321</v>
      </c>
      <c r="J9" s="82" t="s">
        <v>322</v>
      </c>
      <c r="K9" s="82" t="s">
        <v>331</v>
      </c>
      <c r="L9" t="s">
        <v>341</v>
      </c>
    </row>
    <row r="10" spans="1:12" ht="13.5" x14ac:dyDescent="0.25">
      <c r="A10" s="82" t="s">
        <v>1135</v>
      </c>
      <c r="B10" s="83">
        <v>2966.75</v>
      </c>
      <c r="C10" s="82" t="s">
        <v>1136</v>
      </c>
      <c r="D10" s="82" t="s">
        <v>1137</v>
      </c>
      <c r="E10" s="82" t="s">
        <v>1138</v>
      </c>
      <c r="F10" s="82" t="s">
        <v>146</v>
      </c>
      <c r="G10" s="82" t="s">
        <v>1139</v>
      </c>
      <c r="H10" s="82">
        <v>1</v>
      </c>
      <c r="I10" s="82" t="s">
        <v>321</v>
      </c>
      <c r="J10" s="82" t="s">
        <v>322</v>
      </c>
      <c r="K10" s="82" t="s">
        <v>1140</v>
      </c>
      <c r="L10" t="s">
        <v>341</v>
      </c>
    </row>
    <row r="11" spans="1:12" ht="13.5" x14ac:dyDescent="0.25">
      <c r="A11" s="82" t="s">
        <v>417</v>
      </c>
      <c r="B11" s="83">
        <v>87173.25</v>
      </c>
      <c r="C11" s="82" t="s">
        <v>418</v>
      </c>
      <c r="D11" s="82"/>
      <c r="E11" s="82" t="s">
        <v>161</v>
      </c>
      <c r="F11" s="82" t="s">
        <v>155</v>
      </c>
      <c r="G11" s="82" t="s">
        <v>339</v>
      </c>
      <c r="H11" s="82">
        <v>1</v>
      </c>
      <c r="I11" s="82" t="s">
        <v>321</v>
      </c>
      <c r="J11" s="82" t="s">
        <v>322</v>
      </c>
      <c r="K11" s="82" t="s">
        <v>331</v>
      </c>
    </row>
    <row r="12" spans="1:12" ht="13.5" x14ac:dyDescent="0.25">
      <c r="A12" s="82" t="s">
        <v>746</v>
      </c>
      <c r="B12" s="83">
        <v>5755.61</v>
      </c>
      <c r="C12" s="82" t="s">
        <v>747</v>
      </c>
      <c r="D12" s="82"/>
      <c r="E12" s="82" t="s">
        <v>195</v>
      </c>
      <c r="F12" s="82" t="s">
        <v>149</v>
      </c>
      <c r="G12" s="82" t="s">
        <v>233</v>
      </c>
      <c r="H12" s="82">
        <v>1</v>
      </c>
      <c r="I12" s="82" t="s">
        <v>745</v>
      </c>
      <c r="J12" s="82" t="s">
        <v>322</v>
      </c>
      <c r="K12" s="82" t="s">
        <v>784</v>
      </c>
      <c r="L12" t="s">
        <v>341</v>
      </c>
    </row>
    <row r="13" spans="1:12" ht="13.5" x14ac:dyDescent="0.25">
      <c r="A13" s="82" t="s">
        <v>419</v>
      </c>
      <c r="B13" s="83">
        <v>3484</v>
      </c>
      <c r="C13" s="82" t="s">
        <v>332</v>
      </c>
      <c r="D13" s="82"/>
      <c r="E13" s="82" t="s">
        <v>333</v>
      </c>
      <c r="F13" s="82" t="s">
        <v>146</v>
      </c>
      <c r="G13" s="82" t="s">
        <v>334</v>
      </c>
      <c r="H13" s="82">
        <v>1</v>
      </c>
      <c r="I13" s="82" t="s">
        <v>321</v>
      </c>
      <c r="J13" s="82" t="s">
        <v>322</v>
      </c>
      <c r="K13" s="82" t="s">
        <v>331</v>
      </c>
      <c r="L13" t="s">
        <v>341</v>
      </c>
    </row>
    <row r="14" spans="1:12" ht="13.5" x14ac:dyDescent="0.25">
      <c r="A14" s="82" t="s">
        <v>984</v>
      </c>
      <c r="B14" s="83">
        <v>10536.81</v>
      </c>
      <c r="C14" s="82" t="s">
        <v>1145</v>
      </c>
      <c r="D14" s="82"/>
      <c r="E14" s="82" t="s">
        <v>1146</v>
      </c>
      <c r="F14" s="82" t="s">
        <v>179</v>
      </c>
      <c r="G14" s="82" t="s">
        <v>1147</v>
      </c>
      <c r="H14" s="82">
        <v>1</v>
      </c>
      <c r="I14" s="82" t="s">
        <v>321</v>
      </c>
      <c r="J14" s="82" t="s">
        <v>322</v>
      </c>
      <c r="K14" s="82" t="s">
        <v>331</v>
      </c>
    </row>
    <row r="15" spans="1:12" ht="13.5" x14ac:dyDescent="0.25">
      <c r="A15" s="82" t="s">
        <v>1037</v>
      </c>
      <c r="B15" s="83">
        <v>6900</v>
      </c>
      <c r="C15" s="82" t="s">
        <v>1038</v>
      </c>
      <c r="D15" s="82"/>
      <c r="E15" s="82" t="s">
        <v>1039</v>
      </c>
      <c r="F15" s="82" t="s">
        <v>155</v>
      </c>
      <c r="G15" s="82" t="s">
        <v>1040</v>
      </c>
      <c r="H15" s="82">
        <v>1</v>
      </c>
      <c r="I15" s="82" t="s">
        <v>321</v>
      </c>
      <c r="J15" s="82" t="s">
        <v>322</v>
      </c>
      <c r="K15" s="82" t="s">
        <v>46</v>
      </c>
    </row>
    <row r="16" spans="1:12" ht="13.5" x14ac:dyDescent="0.25">
      <c r="A16" s="82" t="s">
        <v>1150</v>
      </c>
      <c r="B16" s="83">
        <v>7475</v>
      </c>
      <c r="C16" s="82" t="s">
        <v>1151</v>
      </c>
      <c r="D16" s="82"/>
      <c r="E16" s="82" t="s">
        <v>1152</v>
      </c>
      <c r="F16" s="82" t="s">
        <v>146</v>
      </c>
      <c r="G16" s="82" t="s">
        <v>1153</v>
      </c>
      <c r="H16" s="82">
        <v>1</v>
      </c>
      <c r="I16" s="82" t="s">
        <v>321</v>
      </c>
      <c r="J16" s="82" t="s">
        <v>322</v>
      </c>
      <c r="K16" s="82" t="s">
        <v>331</v>
      </c>
      <c r="L16" t="s">
        <v>341</v>
      </c>
    </row>
    <row r="17" spans="1:12" ht="13.5" x14ac:dyDescent="0.25">
      <c r="A17" s="82" t="s">
        <v>422</v>
      </c>
      <c r="B17" s="83">
        <v>96866.89</v>
      </c>
      <c r="C17" s="82" t="s">
        <v>423</v>
      </c>
      <c r="D17" s="82"/>
      <c r="E17" s="82" t="s">
        <v>176</v>
      </c>
      <c r="F17" s="82" t="s">
        <v>148</v>
      </c>
      <c r="G17" s="82" t="s">
        <v>424</v>
      </c>
      <c r="H17" s="82">
        <v>1</v>
      </c>
      <c r="I17" s="82" t="s">
        <v>321</v>
      </c>
      <c r="J17" s="82" t="s">
        <v>322</v>
      </c>
      <c r="K17" s="82" t="s">
        <v>425</v>
      </c>
    </row>
    <row r="18" spans="1:12" ht="13.5" x14ac:dyDescent="0.25">
      <c r="A18" s="82" t="s">
        <v>935</v>
      </c>
      <c r="B18" s="83">
        <v>14000</v>
      </c>
      <c r="C18" s="82" t="s">
        <v>936</v>
      </c>
      <c r="D18" s="82"/>
      <c r="E18" s="82" t="s">
        <v>937</v>
      </c>
      <c r="F18" s="82" t="s">
        <v>21</v>
      </c>
      <c r="G18" s="82" t="s">
        <v>938</v>
      </c>
      <c r="H18" s="82">
        <v>1</v>
      </c>
      <c r="I18" s="82" t="s">
        <v>321</v>
      </c>
      <c r="J18" s="82" t="s">
        <v>322</v>
      </c>
      <c r="K18" s="82" t="s">
        <v>939</v>
      </c>
      <c r="L18" t="s">
        <v>341</v>
      </c>
    </row>
    <row r="19" spans="1:12" ht="13.5" x14ac:dyDescent="0.25">
      <c r="A19" s="82" t="s">
        <v>673</v>
      </c>
      <c r="B19" s="83">
        <v>10980</v>
      </c>
      <c r="C19" s="82" t="s">
        <v>674</v>
      </c>
      <c r="D19" s="82" t="s">
        <v>675</v>
      </c>
      <c r="E19" s="82" t="s">
        <v>171</v>
      </c>
      <c r="F19" s="82" t="s">
        <v>166</v>
      </c>
      <c r="G19" s="82" t="s">
        <v>676</v>
      </c>
      <c r="H19" s="82">
        <v>1</v>
      </c>
      <c r="I19" s="82" t="s">
        <v>321</v>
      </c>
      <c r="J19" s="82" t="s">
        <v>322</v>
      </c>
      <c r="K19" s="82" t="s">
        <v>46</v>
      </c>
      <c r="L19" t="s">
        <v>341</v>
      </c>
    </row>
    <row r="20" spans="1:12" ht="13.5" x14ac:dyDescent="0.25">
      <c r="A20" s="82" t="s">
        <v>1498</v>
      </c>
      <c r="B20" s="83">
        <v>2725</v>
      </c>
      <c r="C20" s="82" t="s">
        <v>1499</v>
      </c>
      <c r="D20" s="82"/>
      <c r="E20" s="82" t="s">
        <v>1699</v>
      </c>
      <c r="F20" s="82" t="s">
        <v>1700</v>
      </c>
      <c r="G20" s="82" t="s">
        <v>1500</v>
      </c>
      <c r="H20" s="82">
        <v>1</v>
      </c>
      <c r="I20" s="82" t="s">
        <v>321</v>
      </c>
      <c r="J20" s="82" t="s">
        <v>322</v>
      </c>
      <c r="K20" s="82" t="s">
        <v>1501</v>
      </c>
    </row>
    <row r="21" spans="1:12" ht="13.5" x14ac:dyDescent="0.25">
      <c r="A21" s="82" t="s">
        <v>941</v>
      </c>
      <c r="B21" s="83">
        <v>24443.8</v>
      </c>
      <c r="C21" s="82" t="s">
        <v>942</v>
      </c>
      <c r="D21" s="82" t="s">
        <v>635</v>
      </c>
      <c r="E21" s="82" t="s">
        <v>196</v>
      </c>
      <c r="F21" s="82" t="s">
        <v>149</v>
      </c>
      <c r="G21" s="82" t="s">
        <v>234</v>
      </c>
      <c r="H21" s="82">
        <v>1</v>
      </c>
      <c r="I21" s="82" t="s">
        <v>321</v>
      </c>
      <c r="J21" s="82" t="s">
        <v>322</v>
      </c>
      <c r="K21" s="82" t="s">
        <v>943</v>
      </c>
      <c r="L21" t="s">
        <v>341</v>
      </c>
    </row>
    <row r="22" spans="1:12" ht="13.5" x14ac:dyDescent="0.25">
      <c r="A22" s="82" t="s">
        <v>1536</v>
      </c>
      <c r="B22" s="83">
        <v>8942</v>
      </c>
      <c r="C22" s="82" t="s">
        <v>1537</v>
      </c>
      <c r="D22" s="82" t="s">
        <v>1004</v>
      </c>
      <c r="E22" s="82" t="s">
        <v>171</v>
      </c>
      <c r="F22" s="82" t="s">
        <v>166</v>
      </c>
      <c r="G22" s="82" t="s">
        <v>1538</v>
      </c>
      <c r="H22" s="82">
        <v>1</v>
      </c>
      <c r="I22" s="82" t="s">
        <v>321</v>
      </c>
      <c r="J22" s="82" t="s">
        <v>322</v>
      </c>
      <c r="K22" s="82" t="s">
        <v>1539</v>
      </c>
      <c r="L22" t="s">
        <v>341</v>
      </c>
    </row>
    <row r="23" spans="1:12" ht="13.5" x14ac:dyDescent="0.25">
      <c r="A23" s="82" t="s">
        <v>1546</v>
      </c>
      <c r="B23" s="83">
        <v>1450</v>
      </c>
      <c r="C23" s="82" t="s">
        <v>1547</v>
      </c>
      <c r="D23" s="82"/>
      <c r="E23" s="82" t="s">
        <v>1548</v>
      </c>
      <c r="F23" s="82" t="s">
        <v>148</v>
      </c>
      <c r="G23" s="82" t="s">
        <v>1549</v>
      </c>
      <c r="H23" s="82">
        <v>1</v>
      </c>
      <c r="I23" s="82" t="s">
        <v>321</v>
      </c>
      <c r="J23" s="82" t="s">
        <v>322</v>
      </c>
      <c r="K23" s="82" t="s">
        <v>1550</v>
      </c>
    </row>
    <row r="24" spans="1:12" ht="13.5" x14ac:dyDescent="0.25">
      <c r="A24" s="82" t="s">
        <v>1552</v>
      </c>
      <c r="B24" s="83">
        <v>10125</v>
      </c>
      <c r="C24" s="82" t="s">
        <v>1553</v>
      </c>
      <c r="D24" s="82"/>
      <c r="E24" s="82" t="s">
        <v>1554</v>
      </c>
      <c r="F24" s="82" t="s">
        <v>168</v>
      </c>
      <c r="G24" s="82" t="s">
        <v>1555</v>
      </c>
      <c r="H24" s="82">
        <v>1</v>
      </c>
      <c r="I24" s="82" t="s">
        <v>321</v>
      </c>
      <c r="J24" s="82" t="s">
        <v>322</v>
      </c>
      <c r="K24" s="82" t="s">
        <v>1129</v>
      </c>
      <c r="L24" t="s">
        <v>341</v>
      </c>
    </row>
    <row r="25" spans="1:12" ht="13.5" x14ac:dyDescent="0.25">
      <c r="A25" s="82" t="s">
        <v>1702</v>
      </c>
      <c r="B25" s="83">
        <v>2225.8000000000002</v>
      </c>
      <c r="C25" s="82" t="s">
        <v>1703</v>
      </c>
      <c r="D25" s="82" t="s">
        <v>1704</v>
      </c>
      <c r="E25" s="82" t="s">
        <v>169</v>
      </c>
      <c r="F25" s="82" t="s">
        <v>170</v>
      </c>
      <c r="G25" s="82" t="s">
        <v>1705</v>
      </c>
      <c r="H25" s="82"/>
      <c r="I25" s="82"/>
      <c r="J25" s="82"/>
      <c r="K25" s="82" t="s">
        <v>1706</v>
      </c>
    </row>
    <row r="26" spans="1:12" ht="13.5" x14ac:dyDescent="0.25">
      <c r="A26" s="82" t="s">
        <v>1708</v>
      </c>
      <c r="B26" s="83">
        <v>4414</v>
      </c>
      <c r="C26" s="82" t="s">
        <v>1709</v>
      </c>
      <c r="D26" s="82" t="s">
        <v>657</v>
      </c>
      <c r="E26" s="82" t="s">
        <v>1710</v>
      </c>
      <c r="F26" s="82"/>
      <c r="G26" s="82" t="s">
        <v>1711</v>
      </c>
      <c r="H26" s="82"/>
      <c r="I26" s="82"/>
      <c r="J26" s="82"/>
      <c r="K26" s="82" t="s">
        <v>939</v>
      </c>
    </row>
    <row r="27" spans="1:12" ht="13.5" x14ac:dyDescent="0.25">
      <c r="A27" s="82" t="s">
        <v>1713</v>
      </c>
      <c r="B27" s="83">
        <v>7500</v>
      </c>
      <c r="C27" s="82" t="s">
        <v>1714</v>
      </c>
      <c r="D27" s="82"/>
      <c r="E27" s="82" t="s">
        <v>1715</v>
      </c>
      <c r="F27" s="82" t="s">
        <v>157</v>
      </c>
      <c r="G27" s="82" t="s">
        <v>1716</v>
      </c>
      <c r="H27" s="82"/>
      <c r="I27" s="82"/>
      <c r="J27" s="82"/>
      <c r="K27" s="82" t="s">
        <v>939</v>
      </c>
    </row>
    <row r="28" spans="1:12" ht="13.5" x14ac:dyDescent="0.25">
      <c r="A28" s="82" t="s">
        <v>1718</v>
      </c>
      <c r="B28" s="83">
        <v>1492</v>
      </c>
      <c r="C28" s="82" t="s">
        <v>1719</v>
      </c>
      <c r="D28" s="82"/>
      <c r="E28" s="82" t="s">
        <v>599</v>
      </c>
      <c r="F28" s="82" t="s">
        <v>166</v>
      </c>
      <c r="G28" s="82" t="s">
        <v>1481</v>
      </c>
      <c r="H28" s="82"/>
      <c r="I28" s="82"/>
      <c r="J28" s="82"/>
      <c r="K28" s="82" t="s">
        <v>939</v>
      </c>
    </row>
    <row r="29" spans="1:12" ht="13.5" x14ac:dyDescent="0.25">
      <c r="A29" s="82" t="s">
        <v>1721</v>
      </c>
      <c r="B29" s="83">
        <v>6500</v>
      </c>
      <c r="C29" s="82" t="s">
        <v>1722</v>
      </c>
      <c r="D29" s="82"/>
      <c r="E29" s="82" t="s">
        <v>632</v>
      </c>
      <c r="F29" s="82" t="s">
        <v>185</v>
      </c>
      <c r="G29" s="82" t="s">
        <v>1723</v>
      </c>
      <c r="H29" s="82"/>
      <c r="I29" s="82"/>
      <c r="J29" s="82"/>
      <c r="K29" s="82" t="s">
        <v>331</v>
      </c>
    </row>
    <row r="30" spans="1:12" ht="13.5" x14ac:dyDescent="0.25">
      <c r="A30" s="82" t="s">
        <v>1725</v>
      </c>
      <c r="B30" s="83">
        <v>1017</v>
      </c>
      <c r="C30" s="82" t="s">
        <v>1726</v>
      </c>
      <c r="D30" s="82" t="s">
        <v>1727</v>
      </c>
      <c r="E30" s="82" t="s">
        <v>372</v>
      </c>
      <c r="F30" s="82" t="s">
        <v>146</v>
      </c>
      <c r="G30" s="82" t="s">
        <v>766</v>
      </c>
      <c r="H30" s="82"/>
      <c r="I30" s="82"/>
      <c r="J30" s="82"/>
      <c r="K30" s="82" t="s">
        <v>331</v>
      </c>
    </row>
    <row r="31" spans="1:12" ht="13.5" x14ac:dyDescent="0.25">
      <c r="A31" s="82" t="s">
        <v>1729</v>
      </c>
      <c r="B31" s="83">
        <v>11572.87</v>
      </c>
      <c r="C31" s="82" t="s">
        <v>1730</v>
      </c>
      <c r="D31" s="82" t="s">
        <v>1004</v>
      </c>
      <c r="E31" s="82" t="s">
        <v>710</v>
      </c>
      <c r="F31" s="82" t="s">
        <v>174</v>
      </c>
      <c r="G31" s="82" t="s">
        <v>1731</v>
      </c>
      <c r="H31" s="82"/>
      <c r="I31" s="82"/>
      <c r="J31" s="82"/>
      <c r="K31" s="82" t="s">
        <v>331</v>
      </c>
    </row>
    <row r="32" spans="1:12" ht="13.5" x14ac:dyDescent="0.25">
      <c r="A32" s="38" t="s">
        <v>341</v>
      </c>
      <c r="B32" s="83"/>
      <c r="C32" s="82"/>
      <c r="D32" s="82"/>
      <c r="E32" s="82"/>
      <c r="F32" s="82"/>
      <c r="G32" s="82"/>
      <c r="H32" s="82"/>
      <c r="I32" s="82"/>
      <c r="J32" s="82"/>
      <c r="K32" s="82"/>
    </row>
    <row r="33" spans="1:12" ht="13.5" x14ac:dyDescent="0.25">
      <c r="A33" s="82" t="s">
        <v>1041</v>
      </c>
      <c r="B33" s="83">
        <v>39736.36</v>
      </c>
      <c r="C33" s="82" t="s">
        <v>1042</v>
      </c>
      <c r="D33" s="82"/>
      <c r="E33" s="82" t="s">
        <v>164</v>
      </c>
      <c r="F33" s="82" t="s">
        <v>153</v>
      </c>
      <c r="G33" s="82" t="s">
        <v>1043</v>
      </c>
      <c r="H33" s="82">
        <v>2</v>
      </c>
      <c r="I33" s="82" t="s">
        <v>321</v>
      </c>
      <c r="J33" s="82" t="s">
        <v>342</v>
      </c>
      <c r="K33" s="82" t="s">
        <v>343</v>
      </c>
    </row>
    <row r="34" spans="1:12" ht="13.5" x14ac:dyDescent="0.25">
      <c r="A34" s="82" t="s">
        <v>1157</v>
      </c>
      <c r="B34" s="83">
        <v>25090</v>
      </c>
      <c r="C34" s="82" t="s">
        <v>426</v>
      </c>
      <c r="D34" s="82"/>
      <c r="E34" s="82" t="s">
        <v>427</v>
      </c>
      <c r="F34" s="82" t="s">
        <v>187</v>
      </c>
      <c r="G34" s="82" t="s">
        <v>428</v>
      </c>
      <c r="H34" s="82">
        <v>2</v>
      </c>
      <c r="I34" s="82" t="s">
        <v>321</v>
      </c>
      <c r="J34" s="82" t="s">
        <v>342</v>
      </c>
      <c r="K34" s="82" t="s">
        <v>343</v>
      </c>
      <c r="L34" t="s">
        <v>377</v>
      </c>
    </row>
    <row r="35" spans="1:12" ht="13.5" x14ac:dyDescent="0.25">
      <c r="A35" s="82" t="s">
        <v>1159</v>
      </c>
      <c r="B35" s="83">
        <v>24216.66</v>
      </c>
      <c r="C35" s="82" t="s">
        <v>344</v>
      </c>
      <c r="D35" s="82"/>
      <c r="E35" s="82" t="s">
        <v>169</v>
      </c>
      <c r="F35" s="82" t="s">
        <v>170</v>
      </c>
      <c r="G35" s="82" t="s">
        <v>345</v>
      </c>
      <c r="H35" s="82">
        <v>2</v>
      </c>
      <c r="I35" s="82" t="s">
        <v>321</v>
      </c>
      <c r="J35" s="82" t="s">
        <v>342</v>
      </c>
      <c r="K35" s="82" t="s">
        <v>343</v>
      </c>
      <c r="L35" t="s">
        <v>377</v>
      </c>
    </row>
    <row r="36" spans="1:12" ht="13.5" x14ac:dyDescent="0.25">
      <c r="A36" s="82" t="s">
        <v>429</v>
      </c>
      <c r="B36" s="83">
        <v>6655.9</v>
      </c>
      <c r="C36" s="82" t="s">
        <v>1161</v>
      </c>
      <c r="D36" s="82"/>
      <c r="E36" s="82" t="s">
        <v>370</v>
      </c>
      <c r="F36" s="82" t="s">
        <v>146</v>
      </c>
      <c r="G36" s="82" t="s">
        <v>371</v>
      </c>
      <c r="H36" s="82">
        <v>2</v>
      </c>
      <c r="I36" s="82" t="s">
        <v>321</v>
      </c>
      <c r="J36" s="82" t="s">
        <v>342</v>
      </c>
      <c r="K36" s="82" t="s">
        <v>550</v>
      </c>
      <c r="L36" t="s">
        <v>377</v>
      </c>
    </row>
    <row r="37" spans="1:12" ht="13.5" x14ac:dyDescent="0.25">
      <c r="A37" s="82" t="s">
        <v>748</v>
      </c>
      <c r="B37" s="83">
        <v>6507.57</v>
      </c>
      <c r="C37" s="82" t="s">
        <v>749</v>
      </c>
      <c r="D37" s="82"/>
      <c r="E37" s="82" t="s">
        <v>750</v>
      </c>
      <c r="F37" s="82" t="s">
        <v>149</v>
      </c>
      <c r="G37" s="82" t="s">
        <v>751</v>
      </c>
      <c r="H37" s="82">
        <v>2</v>
      </c>
      <c r="I37" s="82" t="s">
        <v>321</v>
      </c>
      <c r="J37" s="82" t="s">
        <v>342</v>
      </c>
      <c r="K37" s="82" t="s">
        <v>752</v>
      </c>
      <c r="L37" t="s">
        <v>377</v>
      </c>
    </row>
    <row r="38" spans="1:12" ht="13.5" x14ac:dyDescent="0.25">
      <c r="A38" s="82" t="s">
        <v>1044</v>
      </c>
      <c r="B38" s="83">
        <v>45091.97</v>
      </c>
      <c r="C38" s="82" t="s">
        <v>1045</v>
      </c>
      <c r="D38" s="82"/>
      <c r="E38" s="82" t="s">
        <v>1046</v>
      </c>
      <c r="F38" s="82" t="s">
        <v>155</v>
      </c>
      <c r="G38" s="82" t="s">
        <v>1047</v>
      </c>
      <c r="H38" s="82">
        <v>2</v>
      </c>
      <c r="I38" s="82" t="s">
        <v>321</v>
      </c>
      <c r="J38" s="82" t="s">
        <v>342</v>
      </c>
      <c r="K38" s="82" t="s">
        <v>1048</v>
      </c>
      <c r="L38" t="s">
        <v>377</v>
      </c>
    </row>
    <row r="39" spans="1:12" ht="13.5" x14ac:dyDescent="0.25">
      <c r="A39" s="82" t="s">
        <v>430</v>
      </c>
      <c r="B39" s="83">
        <v>3422.11</v>
      </c>
      <c r="C39" s="82" t="s">
        <v>374</v>
      </c>
      <c r="D39" s="82"/>
      <c r="E39" s="82" t="s">
        <v>375</v>
      </c>
      <c r="F39" s="82" t="s">
        <v>165</v>
      </c>
      <c r="G39" s="82" t="s">
        <v>376</v>
      </c>
      <c r="H39" s="82">
        <v>2</v>
      </c>
      <c r="I39" s="82" t="s">
        <v>321</v>
      </c>
      <c r="J39" s="82" t="s">
        <v>342</v>
      </c>
      <c r="K39" s="82" t="s">
        <v>373</v>
      </c>
      <c r="L39" t="s">
        <v>377</v>
      </c>
    </row>
    <row r="40" spans="1:12" ht="13.5" x14ac:dyDescent="0.25">
      <c r="A40" s="82" t="s">
        <v>431</v>
      </c>
      <c r="B40" s="83">
        <v>3205</v>
      </c>
      <c r="C40" s="82" t="s">
        <v>753</v>
      </c>
      <c r="D40" s="82" t="s">
        <v>754</v>
      </c>
      <c r="E40" s="82" t="s">
        <v>365</v>
      </c>
      <c r="F40" s="82" t="s">
        <v>174</v>
      </c>
      <c r="G40" s="82" t="s">
        <v>366</v>
      </c>
      <c r="H40" s="82">
        <v>2</v>
      </c>
      <c r="I40" s="82" t="s">
        <v>321</v>
      </c>
      <c r="J40" s="82" t="s">
        <v>342</v>
      </c>
      <c r="K40" s="82" t="s">
        <v>364</v>
      </c>
    </row>
    <row r="41" spans="1:12" ht="13.5" x14ac:dyDescent="0.25">
      <c r="A41" s="82" t="s">
        <v>432</v>
      </c>
      <c r="B41" s="83">
        <v>53992</v>
      </c>
      <c r="C41" s="82" t="s">
        <v>755</v>
      </c>
      <c r="D41" s="82"/>
      <c r="E41" s="82" t="s">
        <v>285</v>
      </c>
      <c r="F41" s="82" t="s">
        <v>286</v>
      </c>
      <c r="G41" s="82" t="s">
        <v>756</v>
      </c>
      <c r="H41" s="82">
        <v>2</v>
      </c>
      <c r="I41" s="82" t="s">
        <v>321</v>
      </c>
      <c r="J41" s="82" t="s">
        <v>342</v>
      </c>
      <c r="K41" s="82" t="s">
        <v>359</v>
      </c>
      <c r="L41" t="s">
        <v>377</v>
      </c>
    </row>
    <row r="42" spans="1:12" ht="13.5" x14ac:dyDescent="0.25">
      <c r="A42" s="82" t="s">
        <v>1049</v>
      </c>
      <c r="B42" s="83">
        <v>27996.79</v>
      </c>
      <c r="C42" s="82" t="s">
        <v>757</v>
      </c>
      <c r="D42" s="82"/>
      <c r="E42" s="82" t="s">
        <v>154</v>
      </c>
      <c r="F42" s="82" t="s">
        <v>149</v>
      </c>
      <c r="G42" s="82" t="s">
        <v>758</v>
      </c>
      <c r="H42" s="82">
        <v>2</v>
      </c>
      <c r="I42" s="82" t="s">
        <v>321</v>
      </c>
      <c r="J42" s="82" t="s">
        <v>342</v>
      </c>
      <c r="K42" s="82" t="s">
        <v>354</v>
      </c>
      <c r="L42" t="s">
        <v>377</v>
      </c>
    </row>
    <row r="43" spans="1:12" ht="13.5" x14ac:dyDescent="0.25">
      <c r="A43" s="82" t="s">
        <v>1169</v>
      </c>
      <c r="B43" s="83">
        <v>1403.05</v>
      </c>
      <c r="C43" s="82" t="s">
        <v>551</v>
      </c>
      <c r="D43" s="82"/>
      <c r="E43" s="82" t="s">
        <v>197</v>
      </c>
      <c r="F43" s="82" t="s">
        <v>149</v>
      </c>
      <c r="G43" s="82" t="s">
        <v>235</v>
      </c>
      <c r="H43" s="82">
        <v>2</v>
      </c>
      <c r="I43" s="82" t="s">
        <v>321</v>
      </c>
      <c r="J43" s="82" t="s">
        <v>342</v>
      </c>
      <c r="K43" s="82" t="s">
        <v>347</v>
      </c>
    </row>
    <row r="44" spans="1:12" ht="13.5" x14ac:dyDescent="0.25">
      <c r="A44" s="82" t="s">
        <v>1050</v>
      </c>
      <c r="B44" s="83">
        <v>7803.45</v>
      </c>
      <c r="C44" s="82" t="s">
        <v>1051</v>
      </c>
      <c r="D44" s="82"/>
      <c r="E44" s="82" t="s">
        <v>1052</v>
      </c>
      <c r="F44" s="82" t="s">
        <v>170</v>
      </c>
      <c r="G44" s="82" t="s">
        <v>1053</v>
      </c>
      <c r="H44" s="82">
        <v>2</v>
      </c>
      <c r="I44" s="82" t="s">
        <v>321</v>
      </c>
      <c r="J44" s="82" t="s">
        <v>342</v>
      </c>
      <c r="K44" s="82" t="s">
        <v>1054</v>
      </c>
      <c r="L44" t="s">
        <v>377</v>
      </c>
    </row>
    <row r="45" spans="1:12" ht="13.5" x14ac:dyDescent="0.25">
      <c r="A45" s="82" t="s">
        <v>1055</v>
      </c>
      <c r="B45" s="83">
        <v>1304.4000000000001</v>
      </c>
      <c r="C45" s="82" t="s">
        <v>1056</v>
      </c>
      <c r="D45" s="82"/>
      <c r="E45" s="82" t="s">
        <v>1057</v>
      </c>
      <c r="F45" s="82" t="s">
        <v>177</v>
      </c>
      <c r="G45" s="82" t="s">
        <v>1058</v>
      </c>
      <c r="H45" s="82">
        <v>2</v>
      </c>
      <c r="I45" s="82" t="s">
        <v>321</v>
      </c>
      <c r="J45" s="82" t="s">
        <v>342</v>
      </c>
      <c r="K45" s="82" t="s">
        <v>1172</v>
      </c>
      <c r="L45" t="s">
        <v>377</v>
      </c>
    </row>
    <row r="46" spans="1:12" ht="13.5" x14ac:dyDescent="0.25">
      <c r="A46" s="82" t="s">
        <v>759</v>
      </c>
      <c r="B46" s="83">
        <v>2570.73</v>
      </c>
      <c r="C46" s="82" t="s">
        <v>355</v>
      </c>
      <c r="D46" s="82"/>
      <c r="E46" s="82" t="s">
        <v>356</v>
      </c>
      <c r="F46" s="82" t="s">
        <v>149</v>
      </c>
      <c r="G46" s="82" t="s">
        <v>357</v>
      </c>
      <c r="H46" s="82">
        <v>2</v>
      </c>
      <c r="I46" s="82" t="s">
        <v>321</v>
      </c>
      <c r="J46" s="82" t="s">
        <v>342</v>
      </c>
      <c r="K46" s="82" t="s">
        <v>358</v>
      </c>
      <c r="L46" t="s">
        <v>377</v>
      </c>
    </row>
    <row r="47" spans="1:12" ht="13.5" x14ac:dyDescent="0.25">
      <c r="A47" s="82" t="s">
        <v>433</v>
      </c>
      <c r="B47" s="83">
        <v>4880</v>
      </c>
      <c r="C47" s="82" t="s">
        <v>352</v>
      </c>
      <c r="D47" s="82"/>
      <c r="E47" s="82" t="s">
        <v>348</v>
      </c>
      <c r="F47" s="82" t="s">
        <v>179</v>
      </c>
      <c r="G47" s="82" t="s">
        <v>353</v>
      </c>
      <c r="H47" s="82">
        <v>2</v>
      </c>
      <c r="I47" s="82" t="s">
        <v>321</v>
      </c>
      <c r="J47" s="82" t="s">
        <v>342</v>
      </c>
      <c r="K47" s="82" t="s">
        <v>351</v>
      </c>
      <c r="L47" t="s">
        <v>377</v>
      </c>
    </row>
    <row r="48" spans="1:12" ht="13.5" x14ac:dyDescent="0.25">
      <c r="A48" s="82" t="s">
        <v>434</v>
      </c>
      <c r="B48" s="83">
        <v>14147.5</v>
      </c>
      <c r="C48" s="82" t="s">
        <v>346</v>
      </c>
      <c r="D48" s="82"/>
      <c r="E48" s="82" t="s">
        <v>163</v>
      </c>
      <c r="F48" s="82" t="s">
        <v>149</v>
      </c>
      <c r="G48" s="82" t="s">
        <v>219</v>
      </c>
      <c r="H48" s="82">
        <v>2</v>
      </c>
      <c r="I48" s="82" t="s">
        <v>321</v>
      </c>
      <c r="J48" s="82" t="s">
        <v>342</v>
      </c>
      <c r="K48" s="82" t="s">
        <v>347</v>
      </c>
      <c r="L48" t="s">
        <v>377</v>
      </c>
    </row>
    <row r="49" spans="1:12" ht="13.5" x14ac:dyDescent="0.25">
      <c r="A49" s="82" t="s">
        <v>760</v>
      </c>
      <c r="B49" s="83">
        <v>1696</v>
      </c>
      <c r="C49" s="82" t="s">
        <v>761</v>
      </c>
      <c r="D49" s="82" t="s">
        <v>762</v>
      </c>
      <c r="E49" s="82" t="s">
        <v>763</v>
      </c>
      <c r="F49" s="82" t="s">
        <v>149</v>
      </c>
      <c r="G49" s="82" t="s">
        <v>764</v>
      </c>
      <c r="H49" s="82">
        <v>2</v>
      </c>
      <c r="I49" s="82" t="s">
        <v>321</v>
      </c>
      <c r="J49" s="82" t="s">
        <v>342</v>
      </c>
      <c r="K49" s="82" t="s">
        <v>1059</v>
      </c>
    </row>
    <row r="50" spans="1:12" ht="13.5" x14ac:dyDescent="0.25">
      <c r="A50" s="82" t="s">
        <v>436</v>
      </c>
      <c r="B50" s="83">
        <v>9833.64</v>
      </c>
      <c r="C50" s="82" t="s">
        <v>437</v>
      </c>
      <c r="D50" s="82"/>
      <c r="E50" s="82" t="s">
        <v>171</v>
      </c>
      <c r="F50" s="82" t="s">
        <v>166</v>
      </c>
      <c r="G50" s="82" t="s">
        <v>363</v>
      </c>
      <c r="H50" s="82">
        <v>2</v>
      </c>
      <c r="I50" s="82" t="s">
        <v>321</v>
      </c>
      <c r="J50" s="82" t="s">
        <v>342</v>
      </c>
      <c r="K50" s="82" t="s">
        <v>362</v>
      </c>
      <c r="L50" t="s">
        <v>377</v>
      </c>
    </row>
    <row r="51" spans="1:12" ht="13.5" x14ac:dyDescent="0.25">
      <c r="A51" s="82" t="s">
        <v>1179</v>
      </c>
      <c r="B51" s="83">
        <v>48839.35</v>
      </c>
      <c r="C51" s="82" t="s">
        <v>1180</v>
      </c>
      <c r="D51" s="82"/>
      <c r="E51" s="82" t="s">
        <v>169</v>
      </c>
      <c r="F51" s="82" t="s">
        <v>170</v>
      </c>
      <c r="G51" s="82" t="s">
        <v>1181</v>
      </c>
      <c r="H51" s="82">
        <v>2</v>
      </c>
      <c r="I51" s="82" t="s">
        <v>321</v>
      </c>
      <c r="J51" s="82" t="s">
        <v>342</v>
      </c>
      <c r="K51" s="82" t="s">
        <v>1182</v>
      </c>
    </row>
    <row r="52" spans="1:12" ht="13.5" x14ac:dyDescent="0.25">
      <c r="A52" s="82" t="s">
        <v>1060</v>
      </c>
      <c r="B52" s="83">
        <v>19226.63</v>
      </c>
      <c r="C52" s="82" t="s">
        <v>1061</v>
      </c>
      <c r="D52" s="82" t="s">
        <v>367</v>
      </c>
      <c r="E52" s="82" t="s">
        <v>368</v>
      </c>
      <c r="F52" s="82" t="s">
        <v>173</v>
      </c>
      <c r="G52" s="82" t="s">
        <v>369</v>
      </c>
      <c r="H52" s="82">
        <v>2</v>
      </c>
      <c r="I52" s="82" t="s">
        <v>321</v>
      </c>
      <c r="J52" s="82" t="s">
        <v>342</v>
      </c>
      <c r="K52" s="82" t="s">
        <v>550</v>
      </c>
      <c r="L52" t="s">
        <v>377</v>
      </c>
    </row>
    <row r="53" spans="1:12" ht="13.5" x14ac:dyDescent="0.25">
      <c r="A53" s="82" t="s">
        <v>446</v>
      </c>
      <c r="B53" s="83">
        <v>1351397.41</v>
      </c>
      <c r="C53" s="82" t="s">
        <v>447</v>
      </c>
      <c r="D53" s="82"/>
      <c r="E53" s="82" t="s">
        <v>158</v>
      </c>
      <c r="F53" s="82" t="s">
        <v>149</v>
      </c>
      <c r="G53" s="82" t="s">
        <v>380</v>
      </c>
      <c r="H53" s="82">
        <v>2</v>
      </c>
      <c r="I53" s="82" t="s">
        <v>321</v>
      </c>
      <c r="J53" s="82" t="s">
        <v>342</v>
      </c>
      <c r="K53" s="82" t="s">
        <v>351</v>
      </c>
      <c r="L53" t="s">
        <v>377</v>
      </c>
    </row>
    <row r="54" spans="1:12" ht="13.5" x14ac:dyDescent="0.25">
      <c r="A54" s="82" t="s">
        <v>1186</v>
      </c>
      <c r="B54" s="83">
        <v>5017</v>
      </c>
      <c r="C54" s="82" t="s">
        <v>1187</v>
      </c>
      <c r="D54" s="82"/>
      <c r="E54" s="82" t="s">
        <v>161</v>
      </c>
      <c r="F54" s="82" t="s">
        <v>155</v>
      </c>
      <c r="G54" s="82" t="s">
        <v>1188</v>
      </c>
      <c r="H54" s="82">
        <v>2</v>
      </c>
      <c r="I54" s="82" t="s">
        <v>321</v>
      </c>
      <c r="J54" s="82" t="s">
        <v>342</v>
      </c>
      <c r="K54" s="82" t="s">
        <v>1189</v>
      </c>
      <c r="L54" t="s">
        <v>377</v>
      </c>
    </row>
    <row r="55" spans="1:12" ht="13.5" x14ac:dyDescent="0.25">
      <c r="A55" s="82" t="s">
        <v>1191</v>
      </c>
      <c r="B55" s="83">
        <v>1041.75</v>
      </c>
      <c r="C55" s="82" t="s">
        <v>1192</v>
      </c>
      <c r="D55" s="82"/>
      <c r="E55" s="82" t="s">
        <v>1193</v>
      </c>
      <c r="F55" s="82" t="s">
        <v>184</v>
      </c>
      <c r="G55" s="82" t="s">
        <v>1194</v>
      </c>
      <c r="H55" s="82">
        <v>2</v>
      </c>
      <c r="I55" s="82" t="s">
        <v>321</v>
      </c>
      <c r="J55" s="82" t="s">
        <v>342</v>
      </c>
      <c r="K55" s="82" t="s">
        <v>1172</v>
      </c>
      <c r="L55" t="s">
        <v>377</v>
      </c>
    </row>
    <row r="56" spans="1:12" ht="13.5" x14ac:dyDescent="0.25">
      <c r="A56" s="82" t="s">
        <v>1196</v>
      </c>
      <c r="B56" s="83">
        <v>1126.96</v>
      </c>
      <c r="C56" s="82" t="s">
        <v>1197</v>
      </c>
      <c r="D56" s="82"/>
      <c r="E56" s="82" t="s">
        <v>1198</v>
      </c>
      <c r="F56" s="82" t="s">
        <v>177</v>
      </c>
      <c r="G56" s="82" t="s">
        <v>1199</v>
      </c>
      <c r="H56" s="82">
        <v>2</v>
      </c>
      <c r="I56" s="82" t="s">
        <v>321</v>
      </c>
      <c r="J56" s="82" t="s">
        <v>342</v>
      </c>
      <c r="K56" s="82" t="s">
        <v>1200</v>
      </c>
      <c r="L56" t="s">
        <v>377</v>
      </c>
    </row>
    <row r="57" spans="1:12" ht="13.5" x14ac:dyDescent="0.25">
      <c r="A57" s="82" t="s">
        <v>552</v>
      </c>
      <c r="B57" s="83">
        <v>5680.24</v>
      </c>
      <c r="C57" s="82" t="s">
        <v>553</v>
      </c>
      <c r="D57" s="82"/>
      <c r="E57" s="82" t="s">
        <v>163</v>
      </c>
      <c r="F57" s="82" t="s">
        <v>149</v>
      </c>
      <c r="G57" s="82" t="s">
        <v>218</v>
      </c>
      <c r="H57" s="82">
        <v>2</v>
      </c>
      <c r="I57" s="82" t="s">
        <v>321</v>
      </c>
      <c r="J57" s="82" t="s">
        <v>342</v>
      </c>
      <c r="K57" s="82" t="s">
        <v>569</v>
      </c>
      <c r="L57" t="s">
        <v>377</v>
      </c>
    </row>
    <row r="58" spans="1:12" ht="13.5" x14ac:dyDescent="0.25">
      <c r="A58" s="82" t="s">
        <v>438</v>
      </c>
      <c r="B58" s="83">
        <v>34787.03</v>
      </c>
      <c r="C58" s="82" t="s">
        <v>1063</v>
      </c>
      <c r="D58" s="82"/>
      <c r="E58" s="82" t="s">
        <v>191</v>
      </c>
      <c r="F58" s="82" t="s">
        <v>149</v>
      </c>
      <c r="G58" s="82" t="s">
        <v>230</v>
      </c>
      <c r="H58" s="82">
        <v>2</v>
      </c>
      <c r="I58" s="82" t="s">
        <v>321</v>
      </c>
      <c r="J58" s="82" t="s">
        <v>342</v>
      </c>
      <c r="K58" s="82" t="s">
        <v>343</v>
      </c>
    </row>
    <row r="59" spans="1:12" ht="13.5" x14ac:dyDescent="0.25">
      <c r="A59" s="82" t="s">
        <v>1064</v>
      </c>
      <c r="B59" s="83">
        <v>1316.03</v>
      </c>
      <c r="C59" s="82" t="s">
        <v>1065</v>
      </c>
      <c r="D59" s="82" t="s">
        <v>1066</v>
      </c>
      <c r="E59" s="82" t="s">
        <v>1024</v>
      </c>
      <c r="F59" s="82" t="s">
        <v>149</v>
      </c>
      <c r="G59" s="82" t="s">
        <v>626</v>
      </c>
      <c r="H59" s="82">
        <v>2</v>
      </c>
      <c r="I59" s="82" t="s">
        <v>321</v>
      </c>
      <c r="J59" s="82" t="s">
        <v>342</v>
      </c>
      <c r="K59" s="82" t="s">
        <v>351</v>
      </c>
    </row>
    <row r="60" spans="1:12" ht="13.5" x14ac:dyDescent="0.25">
      <c r="A60" s="82" t="s">
        <v>1733</v>
      </c>
      <c r="B60" s="83">
        <v>1524.42</v>
      </c>
      <c r="C60" s="82" t="s">
        <v>1734</v>
      </c>
      <c r="D60" s="82"/>
      <c r="E60" s="82" t="s">
        <v>1735</v>
      </c>
      <c r="F60" s="82" t="s">
        <v>166</v>
      </c>
      <c r="G60" s="82" t="s">
        <v>1736</v>
      </c>
      <c r="H60" s="82">
        <v>2</v>
      </c>
      <c r="I60" s="82" t="s">
        <v>321</v>
      </c>
      <c r="J60" s="82" t="s">
        <v>342</v>
      </c>
      <c r="K60" s="82" t="s">
        <v>351</v>
      </c>
      <c r="L60" t="s">
        <v>377</v>
      </c>
    </row>
    <row r="61" spans="1:12" ht="13.5" x14ac:dyDescent="0.25">
      <c r="A61" s="82" t="s">
        <v>1738</v>
      </c>
      <c r="B61" s="83">
        <v>3342.25</v>
      </c>
      <c r="C61" s="82" t="s">
        <v>1739</v>
      </c>
      <c r="D61" s="82" t="s">
        <v>1740</v>
      </c>
      <c r="E61" s="82" t="s">
        <v>1741</v>
      </c>
      <c r="F61" s="82" t="s">
        <v>172</v>
      </c>
      <c r="G61" s="82" t="s">
        <v>1742</v>
      </c>
      <c r="H61" s="82">
        <v>2</v>
      </c>
      <c r="I61" s="82" t="s">
        <v>321</v>
      </c>
      <c r="J61" s="82" t="s">
        <v>342</v>
      </c>
      <c r="K61" s="82" t="s">
        <v>1743</v>
      </c>
    </row>
    <row r="62" spans="1:12" ht="13.5" x14ac:dyDescent="0.25">
      <c r="A62" s="82" t="s">
        <v>1745</v>
      </c>
      <c r="B62" s="83">
        <v>6900</v>
      </c>
      <c r="C62" s="82" t="s">
        <v>1746</v>
      </c>
      <c r="D62" s="82"/>
      <c r="E62" s="82" t="s">
        <v>1747</v>
      </c>
      <c r="F62" s="82" t="s">
        <v>172</v>
      </c>
      <c r="G62" s="82" t="s">
        <v>1748</v>
      </c>
      <c r="H62" s="82">
        <v>2</v>
      </c>
      <c r="I62" s="82" t="s">
        <v>321</v>
      </c>
      <c r="J62" s="82" t="s">
        <v>342</v>
      </c>
      <c r="K62" s="82" t="s">
        <v>1749</v>
      </c>
    </row>
    <row r="63" spans="1:12" ht="13.5" x14ac:dyDescent="0.25">
      <c r="A63" s="82" t="s">
        <v>1751</v>
      </c>
      <c r="B63" s="83">
        <v>1035.93</v>
      </c>
      <c r="C63" s="82" t="s">
        <v>1752</v>
      </c>
      <c r="D63" s="82"/>
      <c r="E63" s="82" t="s">
        <v>1575</v>
      </c>
      <c r="F63" s="82" t="s">
        <v>350</v>
      </c>
      <c r="G63" s="82" t="s">
        <v>1753</v>
      </c>
      <c r="H63" s="82">
        <v>2</v>
      </c>
      <c r="I63" s="82" t="s">
        <v>321</v>
      </c>
      <c r="J63" s="82" t="s">
        <v>342</v>
      </c>
      <c r="K63" s="82" t="s">
        <v>1754</v>
      </c>
      <c r="L63" t="s">
        <v>377</v>
      </c>
    </row>
    <row r="64" spans="1:12" ht="13.5" x14ac:dyDescent="0.25">
      <c r="A64" s="82" t="s">
        <v>1756</v>
      </c>
      <c r="B64" s="83">
        <v>5818.78</v>
      </c>
      <c r="C64" s="82" t="s">
        <v>1757</v>
      </c>
      <c r="D64" s="82"/>
      <c r="E64" s="82" t="s">
        <v>1758</v>
      </c>
      <c r="F64" s="82" t="s">
        <v>185</v>
      </c>
      <c r="G64" s="82" t="s">
        <v>1759</v>
      </c>
      <c r="H64" s="82">
        <v>2</v>
      </c>
      <c r="I64" s="82" t="s">
        <v>321</v>
      </c>
      <c r="J64" s="82" t="s">
        <v>342</v>
      </c>
      <c r="K64" s="82" t="s">
        <v>1760</v>
      </c>
      <c r="L64" t="s">
        <v>377</v>
      </c>
    </row>
    <row r="65" spans="1:12" ht="13.5" x14ac:dyDescent="0.25">
      <c r="A65" s="82" t="s">
        <v>1762</v>
      </c>
      <c r="B65" s="83">
        <v>1930.34</v>
      </c>
      <c r="C65" s="82" t="s">
        <v>1763</v>
      </c>
      <c r="D65" s="82"/>
      <c r="E65" s="82" t="s">
        <v>1764</v>
      </c>
      <c r="F65" s="82" t="s">
        <v>149</v>
      </c>
      <c r="G65" s="82" t="s">
        <v>1765</v>
      </c>
      <c r="H65" s="82">
        <v>2</v>
      </c>
      <c r="I65" s="82" t="s">
        <v>321</v>
      </c>
      <c r="J65" s="82" t="s">
        <v>342</v>
      </c>
      <c r="K65" s="82" t="s">
        <v>1766</v>
      </c>
    </row>
    <row r="66" spans="1:12" ht="13.5" x14ac:dyDescent="0.25">
      <c r="A66" s="82" t="s">
        <v>1768</v>
      </c>
      <c r="B66" s="83">
        <v>50962</v>
      </c>
      <c r="C66" s="82" t="s">
        <v>1769</v>
      </c>
      <c r="D66" s="82" t="s">
        <v>1770</v>
      </c>
      <c r="E66" s="82" t="s">
        <v>17</v>
      </c>
      <c r="F66" s="82" t="s">
        <v>170</v>
      </c>
      <c r="G66" s="82" t="s">
        <v>1771</v>
      </c>
      <c r="H66" s="82">
        <v>2</v>
      </c>
      <c r="I66" s="82" t="s">
        <v>321</v>
      </c>
      <c r="J66" s="82" t="s">
        <v>342</v>
      </c>
      <c r="K66" s="82" t="s">
        <v>351</v>
      </c>
    </row>
    <row r="67" spans="1:12" ht="13.5" x14ac:dyDescent="0.25">
      <c r="A67" s="82" t="s">
        <v>1773</v>
      </c>
      <c r="B67" s="83">
        <v>1141.0899999999999</v>
      </c>
      <c r="C67" s="82" t="s">
        <v>1774</v>
      </c>
      <c r="D67" s="82" t="s">
        <v>1775</v>
      </c>
      <c r="E67" s="82" t="s">
        <v>1776</v>
      </c>
      <c r="F67" s="82" t="s">
        <v>156</v>
      </c>
      <c r="G67" s="82" t="s">
        <v>1777</v>
      </c>
      <c r="H67" s="82">
        <v>2</v>
      </c>
      <c r="I67" s="82" t="s">
        <v>321</v>
      </c>
      <c r="J67" s="82" t="s">
        <v>342</v>
      </c>
      <c r="K67" s="82" t="s">
        <v>351</v>
      </c>
    </row>
    <row r="68" spans="1:12" ht="13.5" x14ac:dyDescent="0.25">
      <c r="A68" s="82" t="s">
        <v>1779</v>
      </c>
      <c r="B68" s="83">
        <v>5582.52</v>
      </c>
      <c r="C68" s="82" t="s">
        <v>1780</v>
      </c>
      <c r="D68" s="82"/>
      <c r="E68" s="82" t="s">
        <v>317</v>
      </c>
      <c r="F68" s="82" t="s">
        <v>1</v>
      </c>
      <c r="G68" s="82" t="s">
        <v>1781</v>
      </c>
      <c r="H68" s="82">
        <v>2</v>
      </c>
      <c r="I68" s="82" t="s">
        <v>321</v>
      </c>
      <c r="J68" s="82" t="s">
        <v>342</v>
      </c>
      <c r="K68" s="82" t="s">
        <v>351</v>
      </c>
    </row>
    <row r="69" spans="1:12" ht="13.5" x14ac:dyDescent="0.25">
      <c r="A69" s="82" t="s">
        <v>1783</v>
      </c>
      <c r="B69" s="83">
        <v>4182.75</v>
      </c>
      <c r="C69" s="82" t="s">
        <v>1784</v>
      </c>
      <c r="D69" s="82"/>
      <c r="E69" s="82" t="s">
        <v>375</v>
      </c>
      <c r="F69" s="82" t="s">
        <v>156</v>
      </c>
      <c r="G69" s="82" t="s">
        <v>1128</v>
      </c>
      <c r="H69" s="82">
        <v>2</v>
      </c>
      <c r="I69" s="82" t="s">
        <v>321</v>
      </c>
      <c r="J69" s="82" t="s">
        <v>342</v>
      </c>
      <c r="K69" s="82" t="s">
        <v>351</v>
      </c>
      <c r="L69" t="s">
        <v>410</v>
      </c>
    </row>
    <row r="70" spans="1:12" ht="13.5" x14ac:dyDescent="0.25">
      <c r="A70" s="82" t="s">
        <v>1786</v>
      </c>
      <c r="B70" s="83">
        <v>2240</v>
      </c>
      <c r="C70" s="82" t="s">
        <v>1787</v>
      </c>
      <c r="D70" s="82"/>
      <c r="E70" s="82" t="s">
        <v>1788</v>
      </c>
      <c r="F70" s="82" t="s">
        <v>350</v>
      </c>
      <c r="G70" s="82" t="s">
        <v>1789</v>
      </c>
      <c r="H70" s="82">
        <v>2</v>
      </c>
      <c r="I70" s="82" t="s">
        <v>321</v>
      </c>
      <c r="J70" s="82" t="s">
        <v>342</v>
      </c>
      <c r="K70" s="82" t="s">
        <v>351</v>
      </c>
      <c r="L70" t="s">
        <v>377</v>
      </c>
    </row>
    <row r="71" spans="1:12" ht="13.5" x14ac:dyDescent="0.25">
      <c r="A71" s="82" t="s">
        <v>435</v>
      </c>
      <c r="B71" s="83">
        <v>1796.5</v>
      </c>
      <c r="C71" s="82" t="s">
        <v>765</v>
      </c>
      <c r="D71" s="82"/>
      <c r="E71" s="82" t="s">
        <v>372</v>
      </c>
      <c r="F71" s="82" t="s">
        <v>146</v>
      </c>
      <c r="G71" s="82" t="s">
        <v>766</v>
      </c>
      <c r="H71" s="82">
        <v>2</v>
      </c>
      <c r="I71" s="82" t="s">
        <v>321</v>
      </c>
      <c r="J71" s="82" t="s">
        <v>342</v>
      </c>
      <c r="K71" s="82" t="s">
        <v>351</v>
      </c>
    </row>
    <row r="72" spans="1:12" ht="13.5" x14ac:dyDescent="0.25">
      <c r="A72" s="82" t="s">
        <v>1792</v>
      </c>
      <c r="B72" s="83">
        <v>1275</v>
      </c>
      <c r="C72" s="82" t="s">
        <v>1793</v>
      </c>
      <c r="D72" s="82"/>
      <c r="E72" s="82" t="s">
        <v>1794</v>
      </c>
      <c r="F72" s="82" t="s">
        <v>1795</v>
      </c>
      <c r="G72" s="82" t="s">
        <v>1796</v>
      </c>
      <c r="H72" s="82">
        <v>2</v>
      </c>
      <c r="I72" s="82" t="s">
        <v>321</v>
      </c>
      <c r="J72" s="82" t="s">
        <v>342</v>
      </c>
      <c r="K72" s="82" t="s">
        <v>1797</v>
      </c>
      <c r="L72" t="s">
        <v>377</v>
      </c>
    </row>
    <row r="73" spans="1:12" ht="13.5" x14ac:dyDescent="0.25">
      <c r="A73" s="82" t="s">
        <v>1799</v>
      </c>
      <c r="B73" s="83">
        <v>1071</v>
      </c>
      <c r="C73" s="82" t="s">
        <v>1800</v>
      </c>
      <c r="D73" s="82"/>
      <c r="E73" s="82" t="s">
        <v>1801</v>
      </c>
      <c r="F73" s="82" t="s">
        <v>179</v>
      </c>
      <c r="G73" s="82" t="s">
        <v>1802</v>
      </c>
      <c r="H73" s="82">
        <v>2</v>
      </c>
      <c r="I73" s="82" t="s">
        <v>321</v>
      </c>
      <c r="J73" s="82" t="s">
        <v>342</v>
      </c>
      <c r="K73" s="82" t="s">
        <v>351</v>
      </c>
      <c r="L73" t="s">
        <v>377</v>
      </c>
    </row>
    <row r="74" spans="1:12" ht="13.5" x14ac:dyDescent="0.25">
      <c r="A74" s="82" t="s">
        <v>1804</v>
      </c>
      <c r="B74" s="83">
        <v>5000</v>
      </c>
      <c r="C74" s="82" t="s">
        <v>1805</v>
      </c>
      <c r="D74" s="82"/>
      <c r="E74" s="82" t="s">
        <v>42</v>
      </c>
      <c r="F74" s="82" t="s">
        <v>43</v>
      </c>
      <c r="G74" s="82" t="s">
        <v>1806</v>
      </c>
      <c r="H74" s="82"/>
      <c r="I74" s="82"/>
      <c r="J74" s="82"/>
      <c r="K74" s="82" t="s">
        <v>1807</v>
      </c>
    </row>
    <row r="75" spans="1:12" ht="13.5" x14ac:dyDescent="0.25">
      <c r="A75" s="82" t="s">
        <v>1809</v>
      </c>
      <c r="B75" s="83">
        <v>1663</v>
      </c>
      <c r="C75" s="82" t="s">
        <v>1810</v>
      </c>
      <c r="D75" s="82"/>
      <c r="E75" s="82" t="s">
        <v>57</v>
      </c>
      <c r="F75" s="82" t="s">
        <v>174</v>
      </c>
      <c r="G75" s="82" t="s">
        <v>1811</v>
      </c>
      <c r="H75" s="82"/>
      <c r="I75" s="82"/>
      <c r="J75" s="82"/>
      <c r="K75" s="82" t="s">
        <v>351</v>
      </c>
    </row>
    <row r="76" spans="1:12" ht="13.5" x14ac:dyDescent="0.25">
      <c r="A76" s="82" t="s">
        <v>1813</v>
      </c>
      <c r="B76" s="83">
        <v>1125</v>
      </c>
      <c r="C76" s="82" t="s">
        <v>1814</v>
      </c>
      <c r="D76" s="82"/>
      <c r="E76" s="82" t="s">
        <v>1815</v>
      </c>
      <c r="F76" s="82" t="s">
        <v>168</v>
      </c>
      <c r="G76" s="82" t="s">
        <v>1816</v>
      </c>
      <c r="H76" s="82"/>
      <c r="I76" s="82"/>
      <c r="J76" s="82"/>
      <c r="K76" s="82" t="s">
        <v>1817</v>
      </c>
    </row>
    <row r="77" spans="1:12" ht="13.5" x14ac:dyDescent="0.25">
      <c r="A77" s="82" t="s">
        <v>1819</v>
      </c>
      <c r="B77" s="83">
        <v>37359.39</v>
      </c>
      <c r="C77" s="82" t="s">
        <v>1820</v>
      </c>
      <c r="D77" s="82"/>
      <c r="E77" s="82" t="s">
        <v>1821</v>
      </c>
      <c r="F77" s="82" t="s">
        <v>168</v>
      </c>
      <c r="G77" s="82" t="s">
        <v>1822</v>
      </c>
      <c r="H77" s="82"/>
      <c r="I77" s="82"/>
      <c r="J77" s="82"/>
      <c r="K77" s="82" t="s">
        <v>1823</v>
      </c>
    </row>
    <row r="78" spans="1:12" ht="13.5" x14ac:dyDescent="0.25">
      <c r="A78" s="38" t="s">
        <v>377</v>
      </c>
      <c r="B78" s="83"/>
      <c r="C78" s="82"/>
      <c r="D78" s="82"/>
      <c r="E78" s="82"/>
      <c r="F78" s="82"/>
      <c r="G78" s="82"/>
      <c r="H78" s="82"/>
      <c r="I78" s="82"/>
      <c r="J78" s="82"/>
      <c r="K78" s="82"/>
    </row>
    <row r="79" spans="1:12" ht="13.5" x14ac:dyDescent="0.25">
      <c r="A79" s="82" t="s">
        <v>439</v>
      </c>
      <c r="B79" s="83">
        <v>259297.98</v>
      </c>
      <c r="C79" s="82" t="s">
        <v>440</v>
      </c>
      <c r="D79" s="82"/>
      <c r="E79" s="82" t="s">
        <v>164</v>
      </c>
      <c r="F79" s="82" t="s">
        <v>153</v>
      </c>
      <c r="G79" s="82" t="s">
        <v>258</v>
      </c>
      <c r="H79" s="82">
        <v>3</v>
      </c>
      <c r="I79" s="82" t="s">
        <v>321</v>
      </c>
      <c r="J79" s="82" t="s">
        <v>378</v>
      </c>
      <c r="K79" s="82" t="s">
        <v>554</v>
      </c>
    </row>
    <row r="80" spans="1:12" ht="13.5" x14ac:dyDescent="0.25">
      <c r="A80" s="82" t="s">
        <v>441</v>
      </c>
      <c r="B80" s="83">
        <v>1110.4000000000001</v>
      </c>
      <c r="C80" s="82" t="s">
        <v>1219</v>
      </c>
      <c r="D80" s="82"/>
      <c r="E80" s="82" t="s">
        <v>599</v>
      </c>
      <c r="F80" s="82" t="s">
        <v>166</v>
      </c>
      <c r="G80" s="82" t="s">
        <v>1220</v>
      </c>
      <c r="H80" s="82">
        <v>3</v>
      </c>
      <c r="I80" s="82" t="s">
        <v>321</v>
      </c>
      <c r="J80" s="82" t="s">
        <v>378</v>
      </c>
      <c r="K80" s="82" t="s">
        <v>554</v>
      </c>
      <c r="L80" t="s">
        <v>392</v>
      </c>
    </row>
    <row r="81" spans="1:12" ht="13.5" x14ac:dyDescent="0.25">
      <c r="A81" s="82" t="s">
        <v>442</v>
      </c>
      <c r="B81" s="83">
        <v>9846.4599999999991</v>
      </c>
      <c r="C81" s="82" t="s">
        <v>443</v>
      </c>
      <c r="D81" s="82"/>
      <c r="E81" s="82" t="s">
        <v>198</v>
      </c>
      <c r="F81" s="82" t="s">
        <v>156</v>
      </c>
      <c r="G81" s="82" t="s">
        <v>379</v>
      </c>
      <c r="H81" s="82">
        <v>3</v>
      </c>
      <c r="I81" s="82" t="s">
        <v>321</v>
      </c>
      <c r="J81" s="82" t="s">
        <v>378</v>
      </c>
      <c r="K81" s="82" t="s">
        <v>769</v>
      </c>
    </row>
    <row r="82" spans="1:12" ht="13.5" x14ac:dyDescent="0.25">
      <c r="A82" s="82" t="s">
        <v>445</v>
      </c>
      <c r="B82" s="83">
        <v>5147.58</v>
      </c>
      <c r="C82" s="82" t="s">
        <v>386</v>
      </c>
      <c r="D82" s="82"/>
      <c r="E82" s="82" t="s">
        <v>387</v>
      </c>
      <c r="F82" s="82" t="s">
        <v>149</v>
      </c>
      <c r="G82" s="82" t="s">
        <v>388</v>
      </c>
      <c r="H82" s="82">
        <v>3</v>
      </c>
      <c r="I82" s="82" t="s">
        <v>321</v>
      </c>
      <c r="J82" s="82" t="s">
        <v>378</v>
      </c>
      <c r="K82" s="82" t="s">
        <v>389</v>
      </c>
      <c r="L82" t="s">
        <v>392</v>
      </c>
    </row>
    <row r="83" spans="1:12" ht="13.5" x14ac:dyDescent="0.25">
      <c r="A83" s="82" t="s">
        <v>1230</v>
      </c>
      <c r="B83" s="83">
        <v>5778.72</v>
      </c>
      <c r="C83" s="82" t="s">
        <v>390</v>
      </c>
      <c r="D83" s="82" t="s">
        <v>1231</v>
      </c>
      <c r="E83" s="82" t="s">
        <v>204</v>
      </c>
      <c r="F83" s="82" t="s">
        <v>205</v>
      </c>
      <c r="G83" s="82" t="s">
        <v>1232</v>
      </c>
      <c r="H83" s="82">
        <v>3</v>
      </c>
      <c r="I83" s="82" t="s">
        <v>321</v>
      </c>
      <c r="J83" s="82" t="s">
        <v>378</v>
      </c>
      <c r="K83" s="82" t="s">
        <v>391</v>
      </c>
    </row>
    <row r="84" spans="1:12" ht="13.5" x14ac:dyDescent="0.25">
      <c r="A84" s="82" t="s">
        <v>770</v>
      </c>
      <c r="B84" s="83">
        <v>5149</v>
      </c>
      <c r="C84" s="82" t="s">
        <v>771</v>
      </c>
      <c r="D84" s="82" t="s">
        <v>772</v>
      </c>
      <c r="E84" s="82" t="s">
        <v>195</v>
      </c>
      <c r="F84" s="82" t="s">
        <v>149</v>
      </c>
      <c r="G84" s="82" t="s">
        <v>233</v>
      </c>
      <c r="H84" s="82">
        <v>3</v>
      </c>
      <c r="I84" s="82" t="s">
        <v>321</v>
      </c>
      <c r="J84" s="82" t="s">
        <v>378</v>
      </c>
      <c r="K84" s="82" t="s">
        <v>1067</v>
      </c>
    </row>
    <row r="85" spans="1:12" ht="13.5" x14ac:dyDescent="0.25">
      <c r="A85" s="82" t="s">
        <v>773</v>
      </c>
      <c r="B85" s="83">
        <v>1830.68</v>
      </c>
      <c r="C85" s="82" t="s">
        <v>774</v>
      </c>
      <c r="D85" s="82"/>
      <c r="E85" s="82" t="s">
        <v>194</v>
      </c>
      <c r="F85" s="82" t="s">
        <v>149</v>
      </c>
      <c r="G85" s="82" t="s">
        <v>228</v>
      </c>
      <c r="H85" s="82">
        <v>3</v>
      </c>
      <c r="I85" s="82" t="s">
        <v>321</v>
      </c>
      <c r="J85" s="82" t="s">
        <v>378</v>
      </c>
      <c r="K85" s="82" t="s">
        <v>1068</v>
      </c>
    </row>
    <row r="86" spans="1:12" ht="13.5" x14ac:dyDescent="0.25">
      <c r="A86" s="82" t="s">
        <v>775</v>
      </c>
      <c r="B86" s="83">
        <v>14908</v>
      </c>
      <c r="C86" s="82" t="s">
        <v>776</v>
      </c>
      <c r="D86" s="82"/>
      <c r="E86" s="82" t="s">
        <v>192</v>
      </c>
      <c r="F86" s="82" t="s">
        <v>149</v>
      </c>
      <c r="G86" s="82" t="s">
        <v>267</v>
      </c>
      <c r="H86" s="82">
        <v>3</v>
      </c>
      <c r="I86" s="82" t="s">
        <v>321</v>
      </c>
      <c r="J86" s="82" t="s">
        <v>378</v>
      </c>
      <c r="K86" s="82" t="s">
        <v>783</v>
      </c>
      <c r="L86" t="s">
        <v>392</v>
      </c>
    </row>
    <row r="87" spans="1:12" ht="13.5" x14ac:dyDescent="0.25">
      <c r="A87" s="82" t="s">
        <v>556</v>
      </c>
      <c r="B87" s="83">
        <v>18229.099999999999</v>
      </c>
      <c r="C87" s="82" t="s">
        <v>557</v>
      </c>
      <c r="D87" s="82"/>
      <c r="E87" s="82" t="s">
        <v>199</v>
      </c>
      <c r="F87" s="82" t="s">
        <v>149</v>
      </c>
      <c r="G87" s="82" t="s">
        <v>259</v>
      </c>
      <c r="H87" s="82">
        <v>3</v>
      </c>
      <c r="I87" s="82" t="s">
        <v>321</v>
      </c>
      <c r="J87" s="82" t="s">
        <v>378</v>
      </c>
      <c r="K87" s="82" t="s">
        <v>385</v>
      </c>
    </row>
    <row r="88" spans="1:12" ht="13.5" x14ac:dyDescent="0.25">
      <c r="A88" s="82" t="s">
        <v>1825</v>
      </c>
      <c r="B88" s="83">
        <v>2769.72</v>
      </c>
      <c r="C88" s="82" t="s">
        <v>1826</v>
      </c>
      <c r="D88" s="82"/>
      <c r="E88" s="82" t="s">
        <v>1827</v>
      </c>
      <c r="F88" s="82" t="s">
        <v>149</v>
      </c>
      <c r="G88" s="82" t="s">
        <v>1828</v>
      </c>
      <c r="H88" s="82">
        <v>3</v>
      </c>
      <c r="I88" s="82" t="s">
        <v>321</v>
      </c>
      <c r="J88" s="82" t="s">
        <v>378</v>
      </c>
      <c r="K88" s="82" t="s">
        <v>769</v>
      </c>
      <c r="L88" t="s">
        <v>392</v>
      </c>
    </row>
    <row r="89" spans="1:12" ht="13.5" x14ac:dyDescent="0.25">
      <c r="A89" s="82" t="s">
        <v>1830</v>
      </c>
      <c r="B89" s="83">
        <v>8263.01</v>
      </c>
      <c r="C89" s="82" t="s">
        <v>1831</v>
      </c>
      <c r="D89" s="82"/>
      <c r="E89" s="82" t="s">
        <v>190</v>
      </c>
      <c r="F89" s="82" t="s">
        <v>155</v>
      </c>
      <c r="G89" s="82" t="s">
        <v>1832</v>
      </c>
      <c r="H89" s="82">
        <v>3</v>
      </c>
      <c r="I89" s="82" t="s">
        <v>321</v>
      </c>
      <c r="J89" s="82" t="s">
        <v>378</v>
      </c>
      <c r="K89" s="82" t="s">
        <v>1833</v>
      </c>
      <c r="L89" t="s">
        <v>392</v>
      </c>
    </row>
    <row r="90" spans="1:12" ht="13.5" x14ac:dyDescent="0.25">
      <c r="A90" s="38" t="s">
        <v>392</v>
      </c>
      <c r="B90" s="83"/>
      <c r="C90" s="82"/>
      <c r="D90" s="82"/>
      <c r="E90" s="82"/>
      <c r="F90" s="82"/>
      <c r="G90" s="82"/>
      <c r="H90" s="82"/>
      <c r="I90" s="82"/>
      <c r="J90" s="82"/>
      <c r="K90" s="82"/>
    </row>
    <row r="91" spans="1:12" ht="13.5" x14ac:dyDescent="0.25">
      <c r="A91" s="82" t="s">
        <v>1089</v>
      </c>
      <c r="B91" s="83">
        <v>1960</v>
      </c>
      <c r="C91" s="82" t="s">
        <v>1090</v>
      </c>
      <c r="D91" s="82"/>
      <c r="E91" s="82" t="s">
        <v>1091</v>
      </c>
      <c r="F91" s="82" t="s">
        <v>146</v>
      </c>
      <c r="G91" s="82" t="s">
        <v>1092</v>
      </c>
      <c r="H91" s="82">
        <v>4</v>
      </c>
      <c r="I91" s="82" t="s">
        <v>321</v>
      </c>
      <c r="J91" s="82" t="s">
        <v>393</v>
      </c>
      <c r="K91" s="82" t="s">
        <v>347</v>
      </c>
      <c r="L91" t="s">
        <v>410</v>
      </c>
    </row>
    <row r="92" spans="1:12" ht="13.5" x14ac:dyDescent="0.25">
      <c r="A92" s="82" t="s">
        <v>1206</v>
      </c>
      <c r="B92" s="83">
        <v>1078.5</v>
      </c>
      <c r="C92" s="82" t="s">
        <v>1207</v>
      </c>
      <c r="D92" s="82" t="s">
        <v>1208</v>
      </c>
      <c r="E92" s="82" t="s">
        <v>182</v>
      </c>
      <c r="F92" s="82" t="s">
        <v>168</v>
      </c>
      <c r="G92" s="82" t="s">
        <v>1209</v>
      </c>
      <c r="H92" s="82">
        <v>4</v>
      </c>
      <c r="I92" s="82" t="s">
        <v>321</v>
      </c>
      <c r="J92" s="82" t="s">
        <v>393</v>
      </c>
      <c r="K92" s="82" t="s">
        <v>1210</v>
      </c>
      <c r="L92" t="s">
        <v>410</v>
      </c>
    </row>
    <row r="93" spans="1:12" ht="13.5" x14ac:dyDescent="0.25">
      <c r="A93" s="82" t="s">
        <v>1215</v>
      </c>
      <c r="B93" s="83">
        <v>10757.3</v>
      </c>
      <c r="C93" s="82" t="s">
        <v>1216</v>
      </c>
      <c r="D93" s="82"/>
      <c r="E93" s="82" t="s">
        <v>194</v>
      </c>
      <c r="F93" s="82" t="s">
        <v>149</v>
      </c>
      <c r="G93" s="82" t="s">
        <v>228</v>
      </c>
      <c r="H93" s="82">
        <v>4</v>
      </c>
      <c r="I93" s="82" t="s">
        <v>321</v>
      </c>
      <c r="J93" s="82" t="s">
        <v>393</v>
      </c>
      <c r="K93" s="82" t="s">
        <v>1217</v>
      </c>
      <c r="L93" t="s">
        <v>410</v>
      </c>
    </row>
    <row r="94" spans="1:12" ht="13.5" x14ac:dyDescent="0.25">
      <c r="A94" s="82" t="s">
        <v>1224</v>
      </c>
      <c r="B94" s="83">
        <v>4233.7</v>
      </c>
      <c r="C94" s="82" t="s">
        <v>1225</v>
      </c>
      <c r="D94" s="82"/>
      <c r="E94" s="82" t="s">
        <v>1226</v>
      </c>
      <c r="F94" s="82" t="s">
        <v>149</v>
      </c>
      <c r="G94" s="82" t="s">
        <v>1227</v>
      </c>
      <c r="H94" s="82">
        <v>4</v>
      </c>
      <c r="I94" s="82" t="s">
        <v>321</v>
      </c>
      <c r="J94" s="82" t="s">
        <v>393</v>
      </c>
      <c r="K94" s="82" t="s">
        <v>1228</v>
      </c>
      <c r="L94" t="s">
        <v>410</v>
      </c>
    </row>
    <row r="95" spans="1:12" ht="13.5" x14ac:dyDescent="0.25">
      <c r="A95" s="82" t="s">
        <v>1235</v>
      </c>
      <c r="B95" s="83">
        <v>1733.3</v>
      </c>
      <c r="C95" s="82" t="s">
        <v>1236</v>
      </c>
      <c r="D95" s="82"/>
      <c r="E95" s="82" t="s">
        <v>160</v>
      </c>
      <c r="F95" s="82" t="s">
        <v>146</v>
      </c>
      <c r="G95" s="82" t="s">
        <v>1237</v>
      </c>
      <c r="H95" s="82">
        <v>4</v>
      </c>
      <c r="I95" s="82" t="s">
        <v>321</v>
      </c>
      <c r="J95" s="82" t="s">
        <v>393</v>
      </c>
      <c r="K95" s="82" t="s">
        <v>1238</v>
      </c>
      <c r="L95" t="s">
        <v>410</v>
      </c>
    </row>
    <row r="96" spans="1:12" ht="13.5" x14ac:dyDescent="0.25">
      <c r="A96" s="82" t="s">
        <v>1069</v>
      </c>
      <c r="B96" s="83">
        <v>17181.41</v>
      </c>
      <c r="C96" s="82" t="s">
        <v>777</v>
      </c>
      <c r="D96" s="82"/>
      <c r="E96" s="82" t="s">
        <v>778</v>
      </c>
      <c r="F96" s="82" t="s">
        <v>350</v>
      </c>
      <c r="G96" s="82" t="s">
        <v>779</v>
      </c>
      <c r="H96" s="82">
        <v>4</v>
      </c>
      <c r="I96" s="82" t="s">
        <v>321</v>
      </c>
      <c r="J96" s="82" t="s">
        <v>393</v>
      </c>
      <c r="K96" s="82" t="s">
        <v>399</v>
      </c>
      <c r="L96" t="s">
        <v>410</v>
      </c>
    </row>
    <row r="97" spans="1:12" ht="13.5" x14ac:dyDescent="0.25">
      <c r="A97" s="82" t="s">
        <v>1070</v>
      </c>
      <c r="B97" s="83">
        <v>1239.6099999999999</v>
      </c>
      <c r="C97" s="82" t="s">
        <v>1071</v>
      </c>
      <c r="D97" s="82"/>
      <c r="E97" s="82" t="s">
        <v>1072</v>
      </c>
      <c r="F97" s="82" t="s">
        <v>170</v>
      </c>
      <c r="G97" s="82" t="s">
        <v>1073</v>
      </c>
      <c r="H97" s="82">
        <v>4</v>
      </c>
      <c r="I97" s="82" t="s">
        <v>321</v>
      </c>
      <c r="J97" s="82" t="s">
        <v>393</v>
      </c>
      <c r="K97" s="82" t="s">
        <v>1074</v>
      </c>
    </row>
    <row r="98" spans="1:12" ht="13.5" x14ac:dyDescent="0.25">
      <c r="A98" s="82" t="s">
        <v>448</v>
      </c>
      <c r="B98" s="83">
        <v>2352.86</v>
      </c>
      <c r="C98" s="82" t="s">
        <v>396</v>
      </c>
      <c r="D98" s="82"/>
      <c r="E98" s="82" t="s">
        <v>349</v>
      </c>
      <c r="F98" s="82" t="s">
        <v>185</v>
      </c>
      <c r="G98" s="82" t="s">
        <v>397</v>
      </c>
      <c r="H98" s="82">
        <v>4</v>
      </c>
      <c r="I98" s="82" t="s">
        <v>321</v>
      </c>
      <c r="J98" s="82" t="s">
        <v>393</v>
      </c>
      <c r="K98" s="82" t="s">
        <v>395</v>
      </c>
      <c r="L98" t="s">
        <v>410</v>
      </c>
    </row>
    <row r="99" spans="1:12" ht="13.5" x14ac:dyDescent="0.25">
      <c r="A99" s="82" t="s">
        <v>449</v>
      </c>
      <c r="B99" s="83">
        <v>1365.1</v>
      </c>
      <c r="C99" s="82" t="s">
        <v>405</v>
      </c>
      <c r="D99" s="82"/>
      <c r="E99" s="82" t="s">
        <v>186</v>
      </c>
      <c r="F99" s="82" t="s">
        <v>149</v>
      </c>
      <c r="G99" s="82" t="s">
        <v>243</v>
      </c>
      <c r="H99" s="82">
        <v>4</v>
      </c>
      <c r="I99" s="82" t="s">
        <v>321</v>
      </c>
      <c r="J99" s="82" t="s">
        <v>393</v>
      </c>
      <c r="K99" s="82" t="s">
        <v>406</v>
      </c>
      <c r="L99" t="s">
        <v>410</v>
      </c>
    </row>
    <row r="100" spans="1:12" ht="13.5" x14ac:dyDescent="0.25">
      <c r="A100" s="82" t="s">
        <v>1247</v>
      </c>
      <c r="B100" s="83">
        <v>1951.09</v>
      </c>
      <c r="C100" s="82" t="s">
        <v>1248</v>
      </c>
      <c r="D100" s="82"/>
      <c r="E100" s="82" t="s">
        <v>1249</v>
      </c>
      <c r="F100" s="82" t="s">
        <v>1250</v>
      </c>
      <c r="G100" s="82" t="s">
        <v>1251</v>
      </c>
      <c r="H100" s="82">
        <v>4</v>
      </c>
      <c r="I100" s="82" t="s">
        <v>321</v>
      </c>
      <c r="J100" s="82" t="s">
        <v>393</v>
      </c>
      <c r="K100" s="82" t="s">
        <v>1252</v>
      </c>
      <c r="L100" t="s">
        <v>410</v>
      </c>
    </row>
    <row r="101" spans="1:12" ht="13.5" x14ac:dyDescent="0.25">
      <c r="A101" s="82" t="s">
        <v>558</v>
      </c>
      <c r="B101" s="83">
        <v>7497.25</v>
      </c>
      <c r="C101" s="82" t="s">
        <v>559</v>
      </c>
      <c r="D101" s="82"/>
      <c r="E101" s="82" t="s">
        <v>560</v>
      </c>
      <c r="F101" s="82" t="s">
        <v>155</v>
      </c>
      <c r="G101" s="82" t="s">
        <v>561</v>
      </c>
      <c r="H101" s="82">
        <v>4</v>
      </c>
      <c r="I101" s="82" t="s">
        <v>321</v>
      </c>
      <c r="J101" s="82" t="s">
        <v>393</v>
      </c>
      <c r="K101" s="82" t="s">
        <v>562</v>
      </c>
      <c r="L101" t="s">
        <v>410</v>
      </c>
    </row>
    <row r="102" spans="1:12" ht="13.5" x14ac:dyDescent="0.25">
      <c r="A102" s="82" t="s">
        <v>563</v>
      </c>
      <c r="B102" s="83">
        <v>3318.04</v>
      </c>
      <c r="C102" s="82" t="s">
        <v>1075</v>
      </c>
      <c r="D102" s="82"/>
      <c r="E102" s="82" t="s">
        <v>1076</v>
      </c>
      <c r="F102" s="82" t="s">
        <v>170</v>
      </c>
      <c r="G102" s="82" t="s">
        <v>1077</v>
      </c>
      <c r="H102" s="82">
        <v>4</v>
      </c>
      <c r="I102" s="82" t="s">
        <v>321</v>
      </c>
      <c r="J102" s="82" t="s">
        <v>393</v>
      </c>
      <c r="K102" s="82" t="s">
        <v>399</v>
      </c>
      <c r="L102" t="s">
        <v>410</v>
      </c>
    </row>
    <row r="103" spans="1:12" ht="13.5" x14ac:dyDescent="0.25">
      <c r="A103" s="82" t="s">
        <v>564</v>
      </c>
      <c r="B103" s="83">
        <v>13937.5</v>
      </c>
      <c r="C103" s="82" t="s">
        <v>565</v>
      </c>
      <c r="D103" s="82" t="s">
        <v>780</v>
      </c>
      <c r="E103" s="82" t="s">
        <v>566</v>
      </c>
      <c r="F103" s="82" t="s">
        <v>168</v>
      </c>
      <c r="G103" s="82" t="s">
        <v>567</v>
      </c>
      <c r="H103" s="82">
        <v>4</v>
      </c>
      <c r="I103" s="82" t="s">
        <v>321</v>
      </c>
      <c r="J103" s="82" t="s">
        <v>393</v>
      </c>
      <c r="K103" s="82" t="s">
        <v>399</v>
      </c>
      <c r="L103" t="s">
        <v>410</v>
      </c>
    </row>
    <row r="104" spans="1:12" ht="13.5" x14ac:dyDescent="0.25">
      <c r="A104" s="82" t="s">
        <v>781</v>
      </c>
      <c r="B104" s="83">
        <v>8020.75</v>
      </c>
      <c r="C104" s="82" t="s">
        <v>1078</v>
      </c>
      <c r="D104" s="82"/>
      <c r="E104" s="82" t="s">
        <v>194</v>
      </c>
      <c r="F104" s="82" t="s">
        <v>149</v>
      </c>
      <c r="G104" s="82" t="s">
        <v>228</v>
      </c>
      <c r="H104" s="82">
        <v>4</v>
      </c>
      <c r="I104" s="82" t="s">
        <v>321</v>
      </c>
      <c r="J104" s="82" t="s">
        <v>393</v>
      </c>
      <c r="K104" s="82" t="s">
        <v>395</v>
      </c>
    </row>
    <row r="105" spans="1:12" ht="13.5" x14ac:dyDescent="0.25">
      <c r="A105" s="82" t="s">
        <v>568</v>
      </c>
      <c r="B105" s="83">
        <v>52643.23</v>
      </c>
      <c r="C105" s="82" t="s">
        <v>404</v>
      </c>
      <c r="D105" s="82"/>
      <c r="E105" s="82" t="s">
        <v>220</v>
      </c>
      <c r="F105" s="82" t="s">
        <v>149</v>
      </c>
      <c r="G105" s="82" t="s">
        <v>221</v>
      </c>
      <c r="H105" s="82">
        <v>4</v>
      </c>
      <c r="I105" s="82" t="s">
        <v>321</v>
      </c>
      <c r="J105" s="82" t="s">
        <v>393</v>
      </c>
      <c r="K105" s="82" t="s">
        <v>399</v>
      </c>
      <c r="L105" t="s">
        <v>410</v>
      </c>
    </row>
    <row r="106" spans="1:12" ht="13.5" x14ac:dyDescent="0.25">
      <c r="A106" s="82" t="s">
        <v>1260</v>
      </c>
      <c r="B106" s="83">
        <v>8225</v>
      </c>
      <c r="C106" s="82" t="s">
        <v>1261</v>
      </c>
      <c r="D106" s="82"/>
      <c r="E106" s="82" t="s">
        <v>645</v>
      </c>
      <c r="F106" s="82" t="s">
        <v>149</v>
      </c>
      <c r="G106" s="82" t="s">
        <v>646</v>
      </c>
      <c r="H106" s="82">
        <v>4</v>
      </c>
      <c r="I106" s="82" t="s">
        <v>321</v>
      </c>
      <c r="J106" s="82" t="s">
        <v>393</v>
      </c>
      <c r="K106" s="82" t="s">
        <v>1262</v>
      </c>
      <c r="L106" t="s">
        <v>410</v>
      </c>
    </row>
    <row r="107" spans="1:12" ht="13.5" x14ac:dyDescent="0.25">
      <c r="A107" s="82" t="s">
        <v>1079</v>
      </c>
      <c r="B107" s="83">
        <v>12068.67</v>
      </c>
      <c r="C107" s="82" t="s">
        <v>1080</v>
      </c>
      <c r="D107" s="82"/>
      <c r="E107" s="82" t="s">
        <v>1081</v>
      </c>
      <c r="F107" s="82" t="s">
        <v>170</v>
      </c>
      <c r="G107" s="82" t="s">
        <v>1082</v>
      </c>
      <c r="H107" s="82">
        <v>4</v>
      </c>
      <c r="I107" s="82" t="s">
        <v>321</v>
      </c>
      <c r="J107" s="82" t="s">
        <v>393</v>
      </c>
      <c r="K107" s="82" t="s">
        <v>394</v>
      </c>
    </row>
    <row r="108" spans="1:12" ht="13.5" x14ac:dyDescent="0.25">
      <c r="A108" s="82" t="s">
        <v>1083</v>
      </c>
      <c r="B108" s="83">
        <v>24288.23</v>
      </c>
      <c r="C108" s="82" t="s">
        <v>1084</v>
      </c>
      <c r="D108" s="82"/>
      <c r="E108" s="82" t="s">
        <v>1085</v>
      </c>
      <c r="F108" s="82" t="s">
        <v>170</v>
      </c>
      <c r="G108" s="82" t="s">
        <v>1086</v>
      </c>
      <c r="H108" s="82">
        <v>4</v>
      </c>
      <c r="I108" s="82" t="s">
        <v>321</v>
      </c>
      <c r="J108" s="82" t="s">
        <v>393</v>
      </c>
      <c r="K108" s="82" t="s">
        <v>394</v>
      </c>
    </row>
    <row r="109" spans="1:12" ht="13.5" x14ac:dyDescent="0.25">
      <c r="A109" s="82" t="s">
        <v>452</v>
      </c>
      <c r="B109" s="83">
        <v>31791.56</v>
      </c>
      <c r="C109" s="82" t="s">
        <v>453</v>
      </c>
      <c r="D109" s="82" t="s">
        <v>454</v>
      </c>
      <c r="E109" s="82" t="s">
        <v>154</v>
      </c>
      <c r="F109" s="82" t="s">
        <v>149</v>
      </c>
      <c r="G109" s="82" t="s">
        <v>455</v>
      </c>
      <c r="H109" s="82">
        <v>4</v>
      </c>
      <c r="I109" s="82" t="s">
        <v>321</v>
      </c>
      <c r="J109" s="82" t="s">
        <v>393</v>
      </c>
      <c r="K109" s="82" t="s">
        <v>398</v>
      </c>
      <c r="L109" t="s">
        <v>410</v>
      </c>
    </row>
    <row r="110" spans="1:12" ht="13.5" x14ac:dyDescent="0.25">
      <c r="A110" s="82" t="s">
        <v>456</v>
      </c>
      <c r="B110" s="83">
        <v>2439.92</v>
      </c>
      <c r="C110" s="82" t="s">
        <v>402</v>
      </c>
      <c r="D110" s="82"/>
      <c r="E110" s="82" t="s">
        <v>202</v>
      </c>
      <c r="F110" s="82" t="s">
        <v>149</v>
      </c>
      <c r="G110" s="82" t="s">
        <v>403</v>
      </c>
      <c r="H110" s="82">
        <v>4</v>
      </c>
      <c r="I110" s="82" t="s">
        <v>321</v>
      </c>
      <c r="J110" s="82" t="s">
        <v>393</v>
      </c>
      <c r="K110" s="82" t="s">
        <v>399</v>
      </c>
      <c r="L110" t="s">
        <v>410</v>
      </c>
    </row>
    <row r="111" spans="1:12" ht="13.5" x14ac:dyDescent="0.25">
      <c r="A111" s="82" t="s">
        <v>1087</v>
      </c>
      <c r="B111" s="83">
        <v>7843.21</v>
      </c>
      <c r="C111" s="82" t="s">
        <v>782</v>
      </c>
      <c r="D111" s="82"/>
      <c r="E111" s="82" t="s">
        <v>194</v>
      </c>
      <c r="F111" s="82" t="s">
        <v>149</v>
      </c>
      <c r="G111" s="82" t="s">
        <v>228</v>
      </c>
      <c r="H111" s="82">
        <v>4</v>
      </c>
      <c r="I111" s="82" t="s">
        <v>321</v>
      </c>
      <c r="J111" s="82" t="s">
        <v>393</v>
      </c>
      <c r="K111" s="82" t="s">
        <v>450</v>
      </c>
      <c r="L111" t="s">
        <v>410</v>
      </c>
    </row>
    <row r="112" spans="1:12" ht="13.5" x14ac:dyDescent="0.25">
      <c r="A112" s="82" t="s">
        <v>1271</v>
      </c>
      <c r="B112" s="83">
        <v>7251.98</v>
      </c>
      <c r="C112" s="82" t="s">
        <v>1272</v>
      </c>
      <c r="D112" s="82"/>
      <c r="E112" s="82" t="s">
        <v>194</v>
      </c>
      <c r="F112" s="82" t="s">
        <v>149</v>
      </c>
      <c r="G112" s="82" t="s">
        <v>228</v>
      </c>
      <c r="H112" s="82">
        <v>4</v>
      </c>
      <c r="I112" s="82" t="s">
        <v>321</v>
      </c>
      <c r="J112" s="82" t="s">
        <v>393</v>
      </c>
      <c r="K112" s="82" t="s">
        <v>1273</v>
      </c>
    </row>
    <row r="113" spans="1:12" ht="13.5" x14ac:dyDescent="0.25">
      <c r="A113" s="82" t="s">
        <v>1275</v>
      </c>
      <c r="B113" s="83">
        <v>5207.3500000000004</v>
      </c>
      <c r="C113" s="82" t="s">
        <v>1276</v>
      </c>
      <c r="D113" s="82"/>
      <c r="E113" s="82" t="s">
        <v>161</v>
      </c>
      <c r="F113" s="82" t="s">
        <v>155</v>
      </c>
      <c r="G113" s="82" t="s">
        <v>215</v>
      </c>
      <c r="H113" s="82">
        <v>4</v>
      </c>
      <c r="I113" s="82" t="s">
        <v>321</v>
      </c>
      <c r="J113" s="82" t="s">
        <v>393</v>
      </c>
      <c r="K113" s="82" t="s">
        <v>1277</v>
      </c>
    </row>
    <row r="114" spans="1:12" ht="13.5" x14ac:dyDescent="0.25">
      <c r="A114" s="82" t="s">
        <v>1279</v>
      </c>
      <c r="B114" s="83">
        <v>116493.09</v>
      </c>
      <c r="C114" s="82" t="s">
        <v>1280</v>
      </c>
      <c r="D114" s="82"/>
      <c r="E114" s="82" t="s">
        <v>1281</v>
      </c>
      <c r="F114" s="82" t="s">
        <v>149</v>
      </c>
      <c r="G114" s="82" t="s">
        <v>1282</v>
      </c>
      <c r="H114" s="82">
        <v>4</v>
      </c>
      <c r="I114" s="82" t="s">
        <v>321</v>
      </c>
      <c r="J114" s="82" t="s">
        <v>393</v>
      </c>
      <c r="K114" s="82" t="s">
        <v>1283</v>
      </c>
    </row>
    <row r="115" spans="1:12" ht="13.5" x14ac:dyDescent="0.25">
      <c r="A115" s="82" t="s">
        <v>457</v>
      </c>
      <c r="B115" s="83">
        <v>10170</v>
      </c>
      <c r="C115" s="82" t="s">
        <v>408</v>
      </c>
      <c r="D115" s="82"/>
      <c r="E115" s="82" t="s">
        <v>164</v>
      </c>
      <c r="F115" s="82" t="s">
        <v>153</v>
      </c>
      <c r="G115" s="82" t="s">
        <v>409</v>
      </c>
      <c r="H115" s="82">
        <v>4</v>
      </c>
      <c r="I115" s="82" t="s">
        <v>321</v>
      </c>
      <c r="J115" s="82" t="s">
        <v>393</v>
      </c>
      <c r="K115" s="82" t="s">
        <v>407</v>
      </c>
    </row>
    <row r="116" spans="1:12" ht="13.5" x14ac:dyDescent="0.25">
      <c r="A116" s="82" t="s">
        <v>1093</v>
      </c>
      <c r="B116" s="83">
        <v>1121.52</v>
      </c>
      <c r="C116" s="82" t="s">
        <v>1094</v>
      </c>
      <c r="D116" s="82" t="s">
        <v>1095</v>
      </c>
      <c r="E116" s="82" t="s">
        <v>1096</v>
      </c>
      <c r="F116" s="82" t="s">
        <v>172</v>
      </c>
      <c r="G116" s="82" t="s">
        <v>1097</v>
      </c>
      <c r="H116" s="82">
        <v>4</v>
      </c>
      <c r="I116" s="82" t="s">
        <v>321</v>
      </c>
      <c r="J116" s="82" t="s">
        <v>393</v>
      </c>
      <c r="K116" s="82" t="s">
        <v>1088</v>
      </c>
      <c r="L116" t="s">
        <v>410</v>
      </c>
    </row>
    <row r="117" spans="1:12" ht="13.5" x14ac:dyDescent="0.25">
      <c r="A117" s="82" t="s">
        <v>1287</v>
      </c>
      <c r="B117" s="83">
        <v>76169.710000000006</v>
      </c>
      <c r="C117" s="82" t="s">
        <v>1288</v>
      </c>
      <c r="D117" s="82"/>
      <c r="E117" s="82" t="s">
        <v>1289</v>
      </c>
      <c r="F117" s="82" t="s">
        <v>156</v>
      </c>
      <c r="G117" s="82" t="s">
        <v>1290</v>
      </c>
      <c r="H117" s="82">
        <v>4</v>
      </c>
      <c r="I117" s="82" t="s">
        <v>321</v>
      </c>
      <c r="J117" s="82" t="s">
        <v>393</v>
      </c>
      <c r="K117" s="82" t="s">
        <v>458</v>
      </c>
    </row>
    <row r="118" spans="1:12" ht="13.5" x14ac:dyDescent="0.25">
      <c r="A118" s="82" t="s">
        <v>1099</v>
      </c>
      <c r="B118" s="83">
        <v>1441.95</v>
      </c>
      <c r="C118" s="82" t="s">
        <v>1100</v>
      </c>
      <c r="D118" s="82"/>
      <c r="E118" s="82" t="s">
        <v>1098</v>
      </c>
      <c r="F118" s="82" t="s">
        <v>179</v>
      </c>
      <c r="G118" s="82" t="s">
        <v>1101</v>
      </c>
      <c r="H118" s="82">
        <v>4</v>
      </c>
      <c r="I118" s="82" t="s">
        <v>321</v>
      </c>
      <c r="J118" s="82" t="s">
        <v>393</v>
      </c>
      <c r="K118" s="82" t="s">
        <v>1102</v>
      </c>
      <c r="L118" t="s">
        <v>410</v>
      </c>
    </row>
    <row r="119" spans="1:12" ht="13.5" x14ac:dyDescent="0.25">
      <c r="A119" s="82" t="s">
        <v>1835</v>
      </c>
      <c r="B119" s="83">
        <v>18863.27</v>
      </c>
      <c r="C119" s="82" t="s">
        <v>1836</v>
      </c>
      <c r="D119" s="82"/>
      <c r="E119" s="82" t="s">
        <v>158</v>
      </c>
      <c r="F119" s="82" t="s">
        <v>149</v>
      </c>
      <c r="G119" s="82" t="s">
        <v>1460</v>
      </c>
      <c r="H119" s="82">
        <v>4</v>
      </c>
      <c r="I119" s="82" t="s">
        <v>321</v>
      </c>
      <c r="J119" s="82" t="s">
        <v>393</v>
      </c>
      <c r="K119" s="82" t="s">
        <v>1837</v>
      </c>
      <c r="L119" t="s">
        <v>410</v>
      </c>
    </row>
    <row r="120" spans="1:12" ht="13.5" x14ac:dyDescent="0.25">
      <c r="A120" s="82" t="s">
        <v>1839</v>
      </c>
      <c r="B120" s="83">
        <v>1072.42</v>
      </c>
      <c r="C120" s="82" t="s">
        <v>1840</v>
      </c>
      <c r="D120" s="82"/>
      <c r="E120" s="82" t="s">
        <v>632</v>
      </c>
      <c r="F120" s="82" t="s">
        <v>185</v>
      </c>
      <c r="G120" s="82" t="s">
        <v>1841</v>
      </c>
      <c r="H120" s="82">
        <v>4</v>
      </c>
      <c r="I120" s="82" t="s">
        <v>321</v>
      </c>
      <c r="J120" s="82" t="s">
        <v>393</v>
      </c>
      <c r="K120" s="82" t="s">
        <v>1842</v>
      </c>
    </row>
    <row r="121" spans="1:12" ht="13.5" x14ac:dyDescent="0.25">
      <c r="A121" s="82" t="s">
        <v>1844</v>
      </c>
      <c r="B121" s="83">
        <v>1500</v>
      </c>
      <c r="C121" s="82" t="s">
        <v>1845</v>
      </c>
      <c r="D121" s="82"/>
      <c r="E121" s="82" t="s">
        <v>198</v>
      </c>
      <c r="F121" s="82" t="s">
        <v>156</v>
      </c>
      <c r="G121" s="82" t="s">
        <v>1846</v>
      </c>
      <c r="H121" s="82">
        <v>4</v>
      </c>
      <c r="I121" s="82" t="s">
        <v>321</v>
      </c>
      <c r="J121" s="82" t="s">
        <v>393</v>
      </c>
      <c r="K121" s="82" t="s">
        <v>318</v>
      </c>
    </row>
    <row r="122" spans="1:12" ht="13.5" x14ac:dyDescent="0.25">
      <c r="A122" s="82" t="s">
        <v>1848</v>
      </c>
      <c r="B122" s="83">
        <v>10347.31</v>
      </c>
      <c r="C122" s="82" t="s">
        <v>1849</v>
      </c>
      <c r="D122" s="82"/>
      <c r="E122" s="82" t="s">
        <v>154</v>
      </c>
      <c r="F122" s="82" t="s">
        <v>149</v>
      </c>
      <c r="G122" s="82" t="s">
        <v>1850</v>
      </c>
      <c r="H122" s="82">
        <v>4</v>
      </c>
      <c r="I122" s="82" t="s">
        <v>321</v>
      </c>
      <c r="J122" s="82" t="s">
        <v>393</v>
      </c>
      <c r="K122" s="82" t="s">
        <v>1837</v>
      </c>
      <c r="L122" t="s">
        <v>410</v>
      </c>
    </row>
    <row r="123" spans="1:12" ht="13.5" x14ac:dyDescent="0.25">
      <c r="A123" s="82" t="s">
        <v>1852</v>
      </c>
      <c r="B123" s="83">
        <v>85786.74</v>
      </c>
      <c r="C123" s="82" t="s">
        <v>1853</v>
      </c>
      <c r="D123" s="82"/>
      <c r="E123" s="82" t="s">
        <v>164</v>
      </c>
      <c r="F123" s="82" t="s">
        <v>153</v>
      </c>
      <c r="G123" s="82" t="s">
        <v>246</v>
      </c>
      <c r="H123" s="82">
        <v>4</v>
      </c>
      <c r="I123" s="82" t="s">
        <v>321</v>
      </c>
      <c r="J123" s="82" t="s">
        <v>393</v>
      </c>
      <c r="K123" s="82" t="s">
        <v>1854</v>
      </c>
    </row>
    <row r="124" spans="1:12" ht="13.5" x14ac:dyDescent="0.25">
      <c r="A124" s="82" t="s">
        <v>1856</v>
      </c>
      <c r="B124" s="83">
        <v>6186.04</v>
      </c>
      <c r="C124" s="82" t="s">
        <v>1857</v>
      </c>
      <c r="D124" s="82" t="s">
        <v>1858</v>
      </c>
      <c r="E124" s="82" t="s">
        <v>469</v>
      </c>
      <c r="F124" s="82" t="s">
        <v>76</v>
      </c>
      <c r="G124" s="82" t="s">
        <v>1859</v>
      </c>
      <c r="H124" s="82">
        <v>4</v>
      </c>
      <c r="I124" s="82" t="s">
        <v>321</v>
      </c>
      <c r="J124" s="82" t="s">
        <v>393</v>
      </c>
      <c r="K124" s="82" t="s">
        <v>394</v>
      </c>
      <c r="L124" t="s">
        <v>410</v>
      </c>
    </row>
    <row r="125" spans="1:12" ht="13.5" x14ac:dyDescent="0.25">
      <c r="A125" s="82" t="s">
        <v>1861</v>
      </c>
      <c r="B125" s="83">
        <v>2500</v>
      </c>
      <c r="C125" s="82" t="s">
        <v>1862</v>
      </c>
      <c r="D125" s="82" t="s">
        <v>1863</v>
      </c>
      <c r="E125" s="82" t="s">
        <v>158</v>
      </c>
      <c r="F125" s="82" t="s">
        <v>149</v>
      </c>
      <c r="G125" s="82" t="s">
        <v>1864</v>
      </c>
      <c r="H125" s="82">
        <v>4</v>
      </c>
      <c r="I125" s="82" t="s">
        <v>321</v>
      </c>
      <c r="J125" s="82" t="s">
        <v>393</v>
      </c>
      <c r="K125" s="82" t="s">
        <v>1865</v>
      </c>
    </row>
    <row r="126" spans="1:12" ht="13.5" x14ac:dyDescent="0.25">
      <c r="A126" s="82" t="s">
        <v>1867</v>
      </c>
      <c r="B126" s="83">
        <v>282804.75</v>
      </c>
      <c r="C126" s="82" t="s">
        <v>1868</v>
      </c>
      <c r="D126" s="82"/>
      <c r="E126" s="82" t="s">
        <v>57</v>
      </c>
      <c r="F126" s="82" t="s">
        <v>174</v>
      </c>
      <c r="G126" s="82" t="s">
        <v>1869</v>
      </c>
      <c r="H126" s="82">
        <v>4</v>
      </c>
      <c r="I126" s="82" t="s">
        <v>321</v>
      </c>
      <c r="J126" s="82" t="s">
        <v>393</v>
      </c>
      <c r="K126" s="82" t="s">
        <v>1837</v>
      </c>
      <c r="L126" t="s">
        <v>410</v>
      </c>
    </row>
    <row r="127" spans="1:12" ht="13.5" x14ac:dyDescent="0.25">
      <c r="A127" s="82" t="s">
        <v>1871</v>
      </c>
      <c r="B127" s="83">
        <v>1187.17</v>
      </c>
      <c r="C127" s="82" t="s">
        <v>1872</v>
      </c>
      <c r="D127" s="82"/>
      <c r="E127" s="82" t="s">
        <v>171</v>
      </c>
      <c r="F127" s="82" t="s">
        <v>166</v>
      </c>
      <c r="G127" s="82" t="s">
        <v>1873</v>
      </c>
      <c r="H127" s="82"/>
      <c r="I127" s="82"/>
      <c r="J127" s="82"/>
      <c r="K127" s="82" t="s">
        <v>1837</v>
      </c>
    </row>
    <row r="128" spans="1:12" ht="13.5" x14ac:dyDescent="0.25">
      <c r="A128" s="82" t="s">
        <v>1875</v>
      </c>
      <c r="B128" s="83">
        <v>1329.55</v>
      </c>
      <c r="C128" s="82" t="s">
        <v>1876</v>
      </c>
      <c r="D128" s="82"/>
      <c r="E128" s="82" t="s">
        <v>178</v>
      </c>
      <c r="F128" s="82" t="s">
        <v>149</v>
      </c>
      <c r="G128" s="82" t="s">
        <v>222</v>
      </c>
      <c r="H128" s="82"/>
      <c r="I128" s="82"/>
      <c r="J128" s="82"/>
      <c r="K128" s="82" t="s">
        <v>1904</v>
      </c>
    </row>
    <row r="129" spans="1:16380" ht="13.5" x14ac:dyDescent="0.25">
      <c r="A129" s="82" t="s">
        <v>1256</v>
      </c>
      <c r="B129" s="83">
        <v>6055.89</v>
      </c>
      <c r="C129" s="82" t="s">
        <v>1878</v>
      </c>
      <c r="D129" s="82" t="s">
        <v>1879</v>
      </c>
      <c r="E129" s="82" t="s">
        <v>1880</v>
      </c>
      <c r="F129" s="82" t="s">
        <v>149</v>
      </c>
      <c r="G129" s="82" t="s">
        <v>1881</v>
      </c>
      <c r="H129" s="82"/>
      <c r="I129" s="82"/>
      <c r="J129" s="82"/>
      <c r="K129" s="82" t="s">
        <v>1904</v>
      </c>
    </row>
    <row r="130" spans="1:16380" ht="13.5" x14ac:dyDescent="0.25">
      <c r="A130" s="82" t="s">
        <v>1256</v>
      </c>
      <c r="B130" s="83">
        <v>32338.34</v>
      </c>
      <c r="C130" s="82" t="s">
        <v>1878</v>
      </c>
      <c r="D130" s="82" t="s">
        <v>1879</v>
      </c>
      <c r="E130" s="82" t="s">
        <v>1880</v>
      </c>
      <c r="F130" s="82" t="s">
        <v>149</v>
      </c>
      <c r="G130" s="82" t="s">
        <v>1881</v>
      </c>
      <c r="H130" s="82"/>
      <c r="I130" s="82"/>
      <c r="J130" s="82"/>
      <c r="K130" s="82" t="s">
        <v>1904</v>
      </c>
    </row>
    <row r="131" spans="1:16380" ht="13.5" x14ac:dyDescent="0.25">
      <c r="A131" s="82" t="s">
        <v>1883</v>
      </c>
      <c r="B131" s="83">
        <v>7923.29</v>
      </c>
      <c r="C131" s="82" t="s">
        <v>1884</v>
      </c>
      <c r="D131" s="82"/>
      <c r="E131" s="82" t="s">
        <v>35</v>
      </c>
      <c r="F131" s="82" t="s">
        <v>149</v>
      </c>
      <c r="G131" s="82" t="s">
        <v>266</v>
      </c>
      <c r="H131" s="82"/>
      <c r="I131" s="82"/>
      <c r="J131" s="82"/>
      <c r="K131" s="82" t="s">
        <v>1904</v>
      </c>
    </row>
    <row r="132" spans="1:16380" ht="13.5" x14ac:dyDescent="0.25">
      <c r="A132" s="82" t="s">
        <v>1886</v>
      </c>
      <c r="B132" s="83">
        <v>3559.73</v>
      </c>
      <c r="C132" s="82" t="s">
        <v>1887</v>
      </c>
      <c r="D132" s="82"/>
      <c r="E132" s="82" t="s">
        <v>421</v>
      </c>
      <c r="F132" s="82" t="s">
        <v>149</v>
      </c>
      <c r="G132" s="82" t="s">
        <v>1888</v>
      </c>
      <c r="H132" s="82"/>
      <c r="I132" s="82"/>
      <c r="J132" s="82"/>
      <c r="K132" s="82" t="s">
        <v>1904</v>
      </c>
    </row>
    <row r="133" spans="1:16380" ht="13.5" x14ac:dyDescent="0.25">
      <c r="A133" s="82" t="s">
        <v>1890</v>
      </c>
      <c r="B133" s="83">
        <v>9747.08</v>
      </c>
      <c r="C133" s="82" t="s">
        <v>1891</v>
      </c>
      <c r="D133" s="82"/>
      <c r="E133" s="82" t="s">
        <v>1574</v>
      </c>
      <c r="F133" s="82" t="s">
        <v>148</v>
      </c>
      <c r="G133" s="82" t="s">
        <v>1892</v>
      </c>
      <c r="H133" s="82"/>
      <c r="I133" s="82"/>
      <c r="J133" s="82"/>
      <c r="K133" s="82" t="s">
        <v>1904</v>
      </c>
    </row>
    <row r="134" spans="1:16380" ht="13.5" x14ac:dyDescent="0.25">
      <c r="A134" s="82" t="s">
        <v>1894</v>
      </c>
      <c r="B134" s="83">
        <v>14335.28</v>
      </c>
      <c r="C134" s="82" t="s">
        <v>1895</v>
      </c>
      <c r="D134" s="82"/>
      <c r="E134" s="82" t="s">
        <v>1896</v>
      </c>
      <c r="F134" s="82" t="s">
        <v>159</v>
      </c>
      <c r="G134" s="82" t="s">
        <v>1897</v>
      </c>
      <c r="H134" s="82"/>
      <c r="I134" s="82"/>
      <c r="J134" s="82"/>
      <c r="K134" s="82" t="s">
        <v>1898</v>
      </c>
    </row>
    <row r="135" spans="1:16380" ht="13.5" x14ac:dyDescent="0.25">
      <c r="A135" s="82" t="s">
        <v>1900</v>
      </c>
      <c r="B135" s="83">
        <v>4180.17</v>
      </c>
      <c r="C135" s="82" t="s">
        <v>1901</v>
      </c>
      <c r="D135" s="82"/>
      <c r="E135" s="82" t="s">
        <v>1902</v>
      </c>
      <c r="F135" s="82" t="s">
        <v>184</v>
      </c>
      <c r="G135" s="82" t="s">
        <v>1903</v>
      </c>
      <c r="H135" s="82"/>
      <c r="I135" s="82"/>
      <c r="J135" s="82"/>
      <c r="K135" s="82" t="s">
        <v>1904</v>
      </c>
    </row>
    <row r="136" spans="1:16380" ht="13.5" x14ac:dyDescent="0.25">
      <c r="A136" s="82" t="s">
        <v>1906</v>
      </c>
      <c r="B136" s="83">
        <v>3123.02</v>
      </c>
      <c r="C136" s="82" t="s">
        <v>1907</v>
      </c>
      <c r="D136" s="82"/>
      <c r="E136" s="82" t="s">
        <v>158</v>
      </c>
      <c r="F136" s="82" t="s">
        <v>149</v>
      </c>
      <c r="G136" s="82" t="s">
        <v>1908</v>
      </c>
      <c r="H136" s="82"/>
      <c r="I136" s="82"/>
      <c r="J136" s="82"/>
      <c r="K136" s="82" t="s">
        <v>1904</v>
      </c>
    </row>
    <row r="137" spans="1:16380" ht="13.5" x14ac:dyDescent="0.25">
      <c r="A137" s="82" t="s">
        <v>1910</v>
      </c>
      <c r="B137" s="83">
        <v>1956.23</v>
      </c>
      <c r="C137" s="82" t="s">
        <v>1911</v>
      </c>
      <c r="D137" s="82"/>
      <c r="E137" s="82" t="s">
        <v>1912</v>
      </c>
      <c r="F137" s="82" t="s">
        <v>177</v>
      </c>
      <c r="G137" s="82" t="s">
        <v>1913</v>
      </c>
      <c r="H137" s="82"/>
      <c r="I137" s="82"/>
      <c r="J137" s="82"/>
      <c r="K137" s="82" t="s">
        <v>1904</v>
      </c>
    </row>
    <row r="138" spans="1:16380" ht="13.5" x14ac:dyDescent="0.25">
      <c r="A138" s="38" t="s">
        <v>410</v>
      </c>
      <c r="B138" s="97">
        <f>SUM(B2:B137)</f>
        <v>4351498.7699999996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  <c r="IV138" s="38"/>
      <c r="IW138" s="38"/>
      <c r="IX138" s="38"/>
      <c r="IY138" s="38"/>
      <c r="IZ138" s="38"/>
      <c r="JA138" s="38"/>
      <c r="JB138" s="38"/>
      <c r="JC138" s="38"/>
      <c r="JD138" s="38"/>
      <c r="JE138" s="38"/>
      <c r="JF138" s="38"/>
      <c r="JG138" s="38"/>
      <c r="JH138" s="38"/>
      <c r="JI138" s="38"/>
      <c r="JJ138" s="38"/>
      <c r="JK138" s="38"/>
      <c r="JL138" s="38"/>
      <c r="JM138" s="38"/>
      <c r="JN138" s="38"/>
      <c r="JO138" s="38"/>
      <c r="JP138" s="38"/>
      <c r="JQ138" s="38"/>
      <c r="JR138" s="38"/>
      <c r="JS138" s="38"/>
      <c r="JT138" s="38"/>
      <c r="JU138" s="38"/>
      <c r="JV138" s="38"/>
      <c r="JW138" s="38"/>
      <c r="JX138" s="38"/>
      <c r="JY138" s="38"/>
      <c r="JZ138" s="38"/>
      <c r="KA138" s="38"/>
      <c r="KB138" s="38"/>
      <c r="KC138" s="38"/>
      <c r="KD138" s="38"/>
      <c r="KE138" s="38"/>
      <c r="KF138" s="38"/>
      <c r="KG138" s="38"/>
      <c r="KH138" s="38"/>
      <c r="KI138" s="38"/>
      <c r="KJ138" s="38"/>
      <c r="KK138" s="38"/>
      <c r="KL138" s="38"/>
      <c r="KM138" s="38"/>
      <c r="KN138" s="38"/>
      <c r="KO138" s="38"/>
      <c r="KP138" s="38"/>
      <c r="KQ138" s="38"/>
      <c r="KR138" s="38"/>
      <c r="KS138" s="38"/>
      <c r="KT138" s="38"/>
      <c r="KU138" s="38"/>
      <c r="KV138" s="38"/>
      <c r="KW138" s="38"/>
      <c r="KX138" s="38"/>
      <c r="KY138" s="38"/>
      <c r="KZ138" s="38"/>
      <c r="LA138" s="38"/>
      <c r="LB138" s="38"/>
      <c r="LC138" s="38"/>
      <c r="LD138" s="38"/>
      <c r="LE138" s="38"/>
      <c r="LF138" s="38"/>
      <c r="LG138" s="38"/>
      <c r="LH138" s="38"/>
      <c r="LI138" s="38"/>
      <c r="LJ138" s="38"/>
      <c r="LK138" s="38"/>
      <c r="LL138" s="38"/>
      <c r="LM138" s="38"/>
      <c r="LN138" s="38"/>
      <c r="LO138" s="38"/>
      <c r="LP138" s="38"/>
      <c r="LQ138" s="38"/>
      <c r="LR138" s="38"/>
      <c r="LS138" s="38"/>
      <c r="LT138" s="38"/>
      <c r="LU138" s="38"/>
      <c r="LV138" s="38"/>
      <c r="LW138" s="38"/>
      <c r="LX138" s="38"/>
      <c r="LY138" s="38"/>
      <c r="LZ138" s="38"/>
      <c r="MA138" s="38"/>
      <c r="MB138" s="38"/>
      <c r="MC138" s="38"/>
      <c r="MD138" s="38"/>
      <c r="ME138" s="38"/>
      <c r="MF138" s="38"/>
      <c r="MG138" s="38"/>
      <c r="MH138" s="38"/>
      <c r="MI138" s="38"/>
      <c r="MJ138" s="38"/>
      <c r="MK138" s="38"/>
      <c r="ML138" s="38"/>
      <c r="MM138" s="38"/>
      <c r="MN138" s="38"/>
      <c r="MO138" s="38"/>
      <c r="MP138" s="38"/>
      <c r="MQ138" s="38"/>
      <c r="MR138" s="38"/>
      <c r="MS138" s="38"/>
      <c r="MT138" s="38"/>
      <c r="MU138" s="38"/>
      <c r="MV138" s="38"/>
      <c r="MW138" s="38"/>
      <c r="MX138" s="38"/>
      <c r="MY138" s="38"/>
      <c r="MZ138" s="38"/>
      <c r="NA138" s="38"/>
      <c r="NB138" s="38"/>
      <c r="NC138" s="38"/>
      <c r="ND138" s="38"/>
      <c r="NE138" s="38"/>
      <c r="NF138" s="38"/>
      <c r="NG138" s="38"/>
      <c r="NH138" s="38"/>
      <c r="NI138" s="38"/>
      <c r="NJ138" s="38"/>
      <c r="NK138" s="38"/>
      <c r="NL138" s="38"/>
      <c r="NM138" s="38"/>
      <c r="NN138" s="38"/>
      <c r="NO138" s="38"/>
      <c r="NP138" s="38"/>
      <c r="NQ138" s="38"/>
      <c r="NR138" s="38"/>
      <c r="NS138" s="38"/>
      <c r="NT138" s="38"/>
      <c r="NU138" s="38"/>
      <c r="NV138" s="38"/>
      <c r="NW138" s="38"/>
      <c r="NX138" s="38"/>
      <c r="NY138" s="38"/>
      <c r="NZ138" s="38"/>
      <c r="OA138" s="38"/>
      <c r="OB138" s="38"/>
      <c r="OC138" s="38"/>
      <c r="OD138" s="38"/>
      <c r="OE138" s="38"/>
      <c r="OF138" s="38"/>
      <c r="OG138" s="38"/>
      <c r="OH138" s="38"/>
      <c r="OI138" s="38"/>
      <c r="OJ138" s="38"/>
      <c r="OK138" s="38"/>
      <c r="OL138" s="38"/>
      <c r="OM138" s="38"/>
      <c r="ON138" s="38"/>
      <c r="OO138" s="38"/>
      <c r="OP138" s="38"/>
      <c r="OQ138" s="38"/>
      <c r="OR138" s="38"/>
      <c r="OS138" s="38"/>
      <c r="OT138" s="38"/>
      <c r="OU138" s="38"/>
      <c r="OV138" s="38"/>
      <c r="OW138" s="38"/>
      <c r="OX138" s="38"/>
      <c r="OY138" s="38"/>
      <c r="OZ138" s="38"/>
      <c r="PA138" s="38"/>
      <c r="PB138" s="38"/>
      <c r="PC138" s="38"/>
      <c r="PD138" s="38"/>
      <c r="PE138" s="38"/>
      <c r="PF138" s="38"/>
      <c r="PG138" s="38"/>
      <c r="PH138" s="38"/>
      <c r="PI138" s="38"/>
      <c r="PJ138" s="38"/>
      <c r="PK138" s="38"/>
      <c r="PL138" s="38"/>
      <c r="PM138" s="38"/>
      <c r="PN138" s="38"/>
      <c r="PO138" s="38"/>
      <c r="PP138" s="38"/>
      <c r="PQ138" s="38"/>
      <c r="PR138" s="38"/>
      <c r="PS138" s="38"/>
      <c r="PT138" s="38"/>
      <c r="PU138" s="38"/>
      <c r="PV138" s="38"/>
      <c r="PW138" s="38"/>
      <c r="PX138" s="38"/>
      <c r="PY138" s="38"/>
      <c r="PZ138" s="38"/>
      <c r="QA138" s="38"/>
      <c r="QB138" s="38"/>
      <c r="QC138" s="38"/>
      <c r="QD138" s="38"/>
      <c r="QE138" s="38"/>
      <c r="QF138" s="38"/>
      <c r="QG138" s="38"/>
      <c r="QH138" s="38"/>
      <c r="QI138" s="38"/>
      <c r="QJ138" s="38"/>
      <c r="QK138" s="38"/>
      <c r="QL138" s="38"/>
      <c r="QM138" s="38"/>
      <c r="QN138" s="38"/>
      <c r="QO138" s="38"/>
      <c r="QP138" s="38"/>
      <c r="QQ138" s="38"/>
      <c r="QR138" s="38"/>
      <c r="QS138" s="38"/>
      <c r="QT138" s="38"/>
      <c r="QU138" s="38"/>
      <c r="QV138" s="38"/>
      <c r="QW138" s="38"/>
      <c r="QX138" s="38"/>
      <c r="QY138" s="38"/>
      <c r="QZ138" s="38"/>
      <c r="RA138" s="38"/>
      <c r="RB138" s="38"/>
      <c r="RC138" s="38"/>
      <c r="RD138" s="38"/>
      <c r="RE138" s="38"/>
      <c r="RF138" s="38"/>
      <c r="RG138" s="38"/>
      <c r="RH138" s="38"/>
      <c r="RI138" s="38"/>
      <c r="RJ138" s="38"/>
      <c r="RK138" s="38"/>
      <c r="RL138" s="38"/>
      <c r="RM138" s="38"/>
      <c r="RN138" s="38"/>
      <c r="RO138" s="38"/>
      <c r="RP138" s="38"/>
      <c r="RQ138" s="38"/>
      <c r="RR138" s="38"/>
      <c r="RS138" s="38"/>
      <c r="RT138" s="38"/>
      <c r="RU138" s="38"/>
      <c r="RV138" s="38"/>
      <c r="RW138" s="38"/>
      <c r="RX138" s="38"/>
      <c r="RY138" s="38"/>
      <c r="RZ138" s="38"/>
      <c r="SA138" s="38"/>
      <c r="SB138" s="38"/>
      <c r="SC138" s="38"/>
      <c r="SD138" s="38"/>
      <c r="SE138" s="38"/>
      <c r="SF138" s="38"/>
      <c r="SG138" s="38"/>
      <c r="SH138" s="38"/>
      <c r="SI138" s="38"/>
      <c r="SJ138" s="38"/>
      <c r="SK138" s="38"/>
      <c r="SL138" s="38"/>
      <c r="SM138" s="38"/>
      <c r="SN138" s="38"/>
      <c r="SO138" s="38"/>
      <c r="SP138" s="38"/>
      <c r="SQ138" s="38"/>
      <c r="SR138" s="38"/>
      <c r="SS138" s="38"/>
      <c r="ST138" s="38"/>
      <c r="SU138" s="38"/>
      <c r="SV138" s="38"/>
      <c r="SW138" s="38"/>
      <c r="SX138" s="38"/>
      <c r="SY138" s="38"/>
      <c r="SZ138" s="38"/>
      <c r="TA138" s="38"/>
      <c r="TB138" s="38"/>
      <c r="TC138" s="38"/>
      <c r="TD138" s="38"/>
      <c r="TE138" s="38"/>
      <c r="TF138" s="38"/>
      <c r="TG138" s="38"/>
      <c r="TH138" s="38"/>
      <c r="TI138" s="38"/>
      <c r="TJ138" s="38"/>
      <c r="TK138" s="38"/>
      <c r="TL138" s="38"/>
      <c r="TM138" s="38"/>
      <c r="TN138" s="38"/>
      <c r="TO138" s="38"/>
      <c r="TP138" s="38"/>
      <c r="TQ138" s="38"/>
      <c r="TR138" s="38"/>
      <c r="TS138" s="38"/>
      <c r="TT138" s="38"/>
      <c r="TU138" s="38"/>
      <c r="TV138" s="38"/>
      <c r="TW138" s="38"/>
      <c r="TX138" s="38"/>
      <c r="TY138" s="38"/>
      <c r="TZ138" s="38"/>
      <c r="UA138" s="38"/>
      <c r="UB138" s="38"/>
      <c r="UC138" s="38"/>
      <c r="UD138" s="38"/>
      <c r="UE138" s="38"/>
      <c r="UF138" s="38"/>
      <c r="UG138" s="38"/>
      <c r="UH138" s="38"/>
      <c r="UI138" s="38"/>
      <c r="UJ138" s="38"/>
      <c r="UK138" s="38"/>
      <c r="UL138" s="38"/>
      <c r="UM138" s="38"/>
      <c r="UN138" s="38"/>
      <c r="UO138" s="38"/>
      <c r="UP138" s="38"/>
      <c r="UQ138" s="38"/>
      <c r="UR138" s="38"/>
      <c r="US138" s="38"/>
      <c r="UT138" s="38"/>
      <c r="UU138" s="38"/>
      <c r="UV138" s="38"/>
      <c r="UW138" s="38"/>
      <c r="UX138" s="38"/>
      <c r="UY138" s="38"/>
      <c r="UZ138" s="38"/>
      <c r="VA138" s="38"/>
      <c r="VB138" s="38"/>
      <c r="VC138" s="38"/>
      <c r="VD138" s="38"/>
      <c r="VE138" s="38"/>
      <c r="VF138" s="38"/>
      <c r="VG138" s="38"/>
      <c r="VH138" s="38"/>
      <c r="VI138" s="38"/>
      <c r="VJ138" s="38"/>
      <c r="VK138" s="38"/>
      <c r="VL138" s="38"/>
      <c r="VM138" s="38"/>
      <c r="VN138" s="38"/>
      <c r="VO138" s="38"/>
      <c r="VP138" s="38"/>
      <c r="VQ138" s="38"/>
      <c r="VR138" s="38"/>
      <c r="VS138" s="38"/>
      <c r="VT138" s="38"/>
      <c r="VU138" s="38"/>
      <c r="VV138" s="38"/>
      <c r="VW138" s="38"/>
      <c r="VX138" s="38"/>
      <c r="VY138" s="38"/>
      <c r="VZ138" s="38"/>
      <c r="WA138" s="38"/>
      <c r="WB138" s="38"/>
      <c r="WC138" s="38"/>
      <c r="WD138" s="38"/>
      <c r="WE138" s="38"/>
      <c r="WF138" s="38"/>
      <c r="WG138" s="38"/>
      <c r="WH138" s="38"/>
      <c r="WI138" s="38"/>
      <c r="WJ138" s="38"/>
      <c r="WK138" s="38"/>
      <c r="WL138" s="38"/>
      <c r="WM138" s="38"/>
      <c r="WN138" s="38"/>
      <c r="WO138" s="38"/>
      <c r="WP138" s="38"/>
      <c r="WQ138" s="38"/>
      <c r="WR138" s="38"/>
      <c r="WS138" s="38"/>
      <c r="WT138" s="38"/>
      <c r="WU138" s="38"/>
      <c r="WV138" s="38"/>
      <c r="WW138" s="38"/>
      <c r="WX138" s="38"/>
      <c r="WY138" s="38"/>
      <c r="WZ138" s="38"/>
      <c r="XA138" s="38"/>
      <c r="XB138" s="38"/>
      <c r="XC138" s="38"/>
      <c r="XD138" s="38"/>
      <c r="XE138" s="38"/>
      <c r="XF138" s="38"/>
      <c r="XG138" s="38"/>
      <c r="XH138" s="38"/>
      <c r="XI138" s="38"/>
      <c r="XJ138" s="38"/>
      <c r="XK138" s="38"/>
      <c r="XL138" s="38"/>
      <c r="XM138" s="38"/>
      <c r="XN138" s="38"/>
      <c r="XO138" s="38"/>
      <c r="XP138" s="38"/>
      <c r="XQ138" s="38"/>
      <c r="XR138" s="38"/>
      <c r="XS138" s="38"/>
      <c r="XT138" s="38"/>
      <c r="XU138" s="38"/>
      <c r="XV138" s="38"/>
      <c r="XW138" s="38"/>
      <c r="XX138" s="38"/>
      <c r="XY138" s="38"/>
      <c r="XZ138" s="38"/>
      <c r="YA138" s="38"/>
      <c r="YB138" s="38"/>
      <c r="YC138" s="38"/>
      <c r="YD138" s="38"/>
      <c r="YE138" s="38"/>
      <c r="YF138" s="38"/>
      <c r="YG138" s="38"/>
      <c r="YH138" s="38"/>
      <c r="YI138" s="38"/>
      <c r="YJ138" s="38"/>
      <c r="YK138" s="38"/>
      <c r="YL138" s="38"/>
      <c r="YM138" s="38"/>
      <c r="YN138" s="38"/>
      <c r="YO138" s="38"/>
      <c r="YP138" s="38"/>
      <c r="YQ138" s="38"/>
      <c r="YR138" s="38"/>
      <c r="YS138" s="38"/>
      <c r="YT138" s="38"/>
      <c r="YU138" s="38"/>
      <c r="YV138" s="38"/>
      <c r="YW138" s="38"/>
      <c r="YX138" s="38"/>
      <c r="YY138" s="38"/>
      <c r="YZ138" s="38"/>
      <c r="ZA138" s="38"/>
      <c r="ZB138" s="38"/>
      <c r="ZC138" s="38"/>
      <c r="ZD138" s="38"/>
      <c r="ZE138" s="38"/>
      <c r="ZF138" s="38"/>
      <c r="ZG138" s="38"/>
      <c r="ZH138" s="38"/>
      <c r="ZI138" s="38"/>
      <c r="ZJ138" s="38"/>
      <c r="ZK138" s="38"/>
      <c r="ZL138" s="38"/>
      <c r="ZM138" s="38"/>
      <c r="ZN138" s="38"/>
      <c r="ZO138" s="38"/>
      <c r="ZP138" s="38"/>
      <c r="ZQ138" s="38"/>
      <c r="ZR138" s="38"/>
      <c r="ZS138" s="38"/>
      <c r="ZT138" s="38"/>
      <c r="ZU138" s="38"/>
      <c r="ZV138" s="38"/>
      <c r="ZW138" s="38"/>
      <c r="ZX138" s="38"/>
      <c r="ZY138" s="38"/>
      <c r="ZZ138" s="38"/>
      <c r="AAA138" s="38"/>
      <c r="AAB138" s="38"/>
      <c r="AAC138" s="38"/>
      <c r="AAD138" s="38"/>
      <c r="AAE138" s="38"/>
      <c r="AAF138" s="38"/>
      <c r="AAG138" s="38"/>
      <c r="AAH138" s="38"/>
      <c r="AAI138" s="38"/>
      <c r="AAJ138" s="38"/>
      <c r="AAK138" s="38"/>
      <c r="AAL138" s="38"/>
      <c r="AAM138" s="38"/>
      <c r="AAN138" s="38"/>
      <c r="AAO138" s="38"/>
      <c r="AAP138" s="38"/>
      <c r="AAQ138" s="38"/>
      <c r="AAR138" s="38"/>
      <c r="AAS138" s="38"/>
      <c r="AAT138" s="38"/>
      <c r="AAU138" s="38"/>
      <c r="AAV138" s="38"/>
      <c r="AAW138" s="38"/>
      <c r="AAX138" s="38"/>
      <c r="AAY138" s="38"/>
      <c r="AAZ138" s="38"/>
      <c r="ABA138" s="38"/>
      <c r="ABB138" s="38"/>
      <c r="ABC138" s="38"/>
      <c r="ABD138" s="38"/>
      <c r="ABE138" s="38"/>
      <c r="ABF138" s="38"/>
      <c r="ABG138" s="38"/>
      <c r="ABH138" s="38"/>
      <c r="ABI138" s="38"/>
      <c r="ABJ138" s="38"/>
      <c r="ABK138" s="38"/>
      <c r="ABL138" s="38"/>
      <c r="ABM138" s="38"/>
      <c r="ABN138" s="38"/>
      <c r="ABO138" s="38"/>
      <c r="ABP138" s="38"/>
      <c r="ABQ138" s="38"/>
      <c r="ABR138" s="38"/>
      <c r="ABS138" s="38"/>
      <c r="ABT138" s="38"/>
      <c r="ABU138" s="38"/>
      <c r="ABV138" s="38"/>
      <c r="ABW138" s="38"/>
      <c r="ABX138" s="38"/>
      <c r="ABY138" s="38"/>
      <c r="ABZ138" s="38"/>
      <c r="ACA138" s="38"/>
      <c r="ACB138" s="38"/>
      <c r="ACC138" s="38"/>
      <c r="ACD138" s="38"/>
      <c r="ACE138" s="38"/>
      <c r="ACF138" s="38"/>
      <c r="ACG138" s="38"/>
      <c r="ACH138" s="38"/>
      <c r="ACI138" s="38"/>
      <c r="ACJ138" s="38"/>
      <c r="ACK138" s="38"/>
      <c r="ACL138" s="38"/>
      <c r="ACM138" s="38"/>
      <c r="ACN138" s="38"/>
      <c r="ACO138" s="38"/>
      <c r="ACP138" s="38"/>
      <c r="ACQ138" s="38"/>
      <c r="ACR138" s="38"/>
      <c r="ACS138" s="38"/>
      <c r="ACT138" s="38"/>
      <c r="ACU138" s="38"/>
      <c r="ACV138" s="38"/>
      <c r="ACW138" s="38"/>
      <c r="ACX138" s="38"/>
      <c r="ACY138" s="38"/>
      <c r="ACZ138" s="38"/>
      <c r="ADA138" s="38"/>
      <c r="ADB138" s="38"/>
      <c r="ADC138" s="38"/>
      <c r="ADD138" s="38"/>
      <c r="ADE138" s="38"/>
      <c r="ADF138" s="38"/>
      <c r="ADG138" s="38"/>
      <c r="ADH138" s="38"/>
      <c r="ADI138" s="38"/>
      <c r="ADJ138" s="38"/>
      <c r="ADK138" s="38"/>
      <c r="ADL138" s="38"/>
      <c r="ADM138" s="38"/>
      <c r="ADN138" s="38"/>
      <c r="ADO138" s="38"/>
      <c r="ADP138" s="38"/>
      <c r="ADQ138" s="38"/>
      <c r="ADR138" s="38"/>
      <c r="ADS138" s="38"/>
      <c r="ADT138" s="38"/>
      <c r="ADU138" s="38"/>
      <c r="ADV138" s="38"/>
      <c r="ADW138" s="38"/>
      <c r="ADX138" s="38"/>
      <c r="ADY138" s="38"/>
      <c r="ADZ138" s="38"/>
      <c r="AEA138" s="38"/>
      <c r="AEB138" s="38"/>
      <c r="AEC138" s="38"/>
      <c r="AED138" s="38"/>
      <c r="AEE138" s="38"/>
      <c r="AEF138" s="38"/>
      <c r="AEG138" s="38"/>
      <c r="AEH138" s="38"/>
      <c r="AEI138" s="38"/>
      <c r="AEJ138" s="38"/>
      <c r="AEK138" s="38"/>
      <c r="AEL138" s="38"/>
      <c r="AEM138" s="38"/>
      <c r="AEN138" s="38"/>
      <c r="AEO138" s="38"/>
      <c r="AEP138" s="38"/>
      <c r="AEQ138" s="38"/>
      <c r="AER138" s="38"/>
      <c r="AES138" s="38"/>
      <c r="AET138" s="38"/>
      <c r="AEU138" s="38"/>
      <c r="AEV138" s="38"/>
      <c r="AEW138" s="38"/>
      <c r="AEX138" s="38"/>
      <c r="AEY138" s="38"/>
      <c r="AEZ138" s="38"/>
      <c r="AFA138" s="38"/>
      <c r="AFB138" s="38"/>
      <c r="AFC138" s="38"/>
      <c r="AFD138" s="38"/>
      <c r="AFE138" s="38"/>
      <c r="AFF138" s="38"/>
      <c r="AFG138" s="38"/>
      <c r="AFH138" s="38"/>
      <c r="AFI138" s="38"/>
      <c r="AFJ138" s="38"/>
      <c r="AFK138" s="38"/>
      <c r="AFL138" s="38"/>
      <c r="AFM138" s="38"/>
      <c r="AFN138" s="38"/>
      <c r="AFO138" s="38"/>
      <c r="AFP138" s="38"/>
      <c r="AFQ138" s="38"/>
      <c r="AFR138" s="38"/>
      <c r="AFS138" s="38"/>
      <c r="AFT138" s="38"/>
      <c r="AFU138" s="38"/>
      <c r="AFV138" s="38"/>
      <c r="AFW138" s="38"/>
      <c r="AFX138" s="38"/>
      <c r="AFY138" s="38"/>
      <c r="AFZ138" s="38"/>
      <c r="AGA138" s="38"/>
      <c r="AGB138" s="38"/>
      <c r="AGC138" s="38"/>
      <c r="AGD138" s="38"/>
      <c r="AGE138" s="38"/>
      <c r="AGF138" s="38"/>
      <c r="AGG138" s="38"/>
      <c r="AGH138" s="38"/>
      <c r="AGI138" s="38"/>
      <c r="AGJ138" s="38"/>
      <c r="AGK138" s="38"/>
      <c r="AGL138" s="38"/>
      <c r="AGM138" s="38"/>
      <c r="AGN138" s="38"/>
      <c r="AGO138" s="38"/>
      <c r="AGP138" s="38"/>
      <c r="AGQ138" s="38"/>
      <c r="AGR138" s="38"/>
      <c r="AGS138" s="38"/>
      <c r="AGT138" s="38"/>
      <c r="AGU138" s="38"/>
      <c r="AGV138" s="38"/>
      <c r="AGW138" s="38"/>
      <c r="AGX138" s="38"/>
      <c r="AGY138" s="38"/>
      <c r="AGZ138" s="38"/>
      <c r="AHA138" s="38"/>
      <c r="AHB138" s="38"/>
      <c r="AHC138" s="38"/>
      <c r="AHD138" s="38"/>
      <c r="AHE138" s="38"/>
      <c r="AHF138" s="38"/>
      <c r="AHG138" s="38"/>
      <c r="AHH138" s="38"/>
      <c r="AHI138" s="38"/>
      <c r="AHJ138" s="38"/>
      <c r="AHK138" s="38"/>
      <c r="AHL138" s="38"/>
      <c r="AHM138" s="38"/>
      <c r="AHN138" s="38"/>
      <c r="AHO138" s="38"/>
      <c r="AHP138" s="38"/>
      <c r="AHQ138" s="38"/>
      <c r="AHR138" s="38"/>
      <c r="AHS138" s="38"/>
      <c r="AHT138" s="38"/>
      <c r="AHU138" s="38"/>
      <c r="AHV138" s="38"/>
      <c r="AHW138" s="38"/>
      <c r="AHX138" s="38"/>
      <c r="AHY138" s="38"/>
      <c r="AHZ138" s="38"/>
      <c r="AIA138" s="38"/>
      <c r="AIB138" s="38"/>
      <c r="AIC138" s="38"/>
      <c r="AID138" s="38"/>
      <c r="AIE138" s="38"/>
      <c r="AIF138" s="38"/>
      <c r="AIG138" s="38"/>
      <c r="AIH138" s="38"/>
      <c r="AII138" s="38"/>
      <c r="AIJ138" s="38"/>
      <c r="AIK138" s="38"/>
      <c r="AIL138" s="38"/>
      <c r="AIM138" s="38"/>
      <c r="AIN138" s="38"/>
      <c r="AIO138" s="38"/>
      <c r="AIP138" s="38"/>
      <c r="AIQ138" s="38"/>
      <c r="AIR138" s="38"/>
      <c r="AIS138" s="38"/>
      <c r="AIT138" s="38"/>
      <c r="AIU138" s="38"/>
      <c r="AIV138" s="38"/>
      <c r="AIW138" s="38"/>
      <c r="AIX138" s="38"/>
      <c r="AIY138" s="38"/>
      <c r="AIZ138" s="38"/>
      <c r="AJA138" s="38"/>
      <c r="AJB138" s="38"/>
      <c r="AJC138" s="38"/>
      <c r="AJD138" s="38"/>
      <c r="AJE138" s="38"/>
      <c r="AJF138" s="38"/>
      <c r="AJG138" s="38"/>
      <c r="AJH138" s="38"/>
      <c r="AJI138" s="38"/>
      <c r="AJJ138" s="38"/>
      <c r="AJK138" s="38"/>
      <c r="AJL138" s="38"/>
      <c r="AJM138" s="38"/>
      <c r="AJN138" s="38"/>
      <c r="AJO138" s="38"/>
      <c r="AJP138" s="38"/>
      <c r="AJQ138" s="38"/>
      <c r="AJR138" s="38"/>
      <c r="AJS138" s="38"/>
      <c r="AJT138" s="38"/>
      <c r="AJU138" s="38"/>
      <c r="AJV138" s="38"/>
      <c r="AJW138" s="38"/>
      <c r="AJX138" s="38"/>
      <c r="AJY138" s="38"/>
      <c r="AJZ138" s="38"/>
      <c r="AKA138" s="38"/>
      <c r="AKB138" s="38"/>
      <c r="AKC138" s="38"/>
      <c r="AKD138" s="38"/>
      <c r="AKE138" s="38"/>
      <c r="AKF138" s="38"/>
      <c r="AKG138" s="38"/>
      <c r="AKH138" s="38"/>
      <c r="AKI138" s="38"/>
      <c r="AKJ138" s="38"/>
      <c r="AKK138" s="38"/>
      <c r="AKL138" s="38"/>
      <c r="AKM138" s="38"/>
      <c r="AKN138" s="38"/>
      <c r="AKO138" s="38"/>
      <c r="AKP138" s="38"/>
      <c r="AKQ138" s="38"/>
      <c r="AKR138" s="38"/>
      <c r="AKS138" s="38"/>
      <c r="AKT138" s="38"/>
      <c r="AKU138" s="38"/>
      <c r="AKV138" s="38"/>
      <c r="AKW138" s="38"/>
      <c r="AKX138" s="38"/>
      <c r="AKY138" s="38"/>
      <c r="AKZ138" s="38"/>
      <c r="ALA138" s="38"/>
      <c r="ALB138" s="38"/>
      <c r="ALC138" s="38"/>
      <c r="ALD138" s="38"/>
      <c r="ALE138" s="38"/>
      <c r="ALF138" s="38"/>
      <c r="ALG138" s="38"/>
      <c r="ALH138" s="38"/>
      <c r="ALI138" s="38"/>
      <c r="ALJ138" s="38"/>
      <c r="ALK138" s="38"/>
      <c r="ALL138" s="38"/>
      <c r="ALM138" s="38"/>
      <c r="ALN138" s="38"/>
      <c r="ALO138" s="38"/>
      <c r="ALP138" s="38"/>
      <c r="ALQ138" s="38"/>
      <c r="ALR138" s="38"/>
      <c r="ALS138" s="38"/>
      <c r="ALT138" s="38"/>
      <c r="ALU138" s="38"/>
      <c r="ALV138" s="38"/>
      <c r="ALW138" s="38"/>
      <c r="ALX138" s="38"/>
      <c r="ALY138" s="38"/>
      <c r="ALZ138" s="38"/>
      <c r="AMA138" s="38"/>
      <c r="AMB138" s="38"/>
      <c r="AMC138" s="38"/>
      <c r="AMD138" s="38"/>
      <c r="AME138" s="38"/>
      <c r="AMF138" s="38"/>
      <c r="AMG138" s="38"/>
      <c r="AMH138" s="38"/>
      <c r="AMI138" s="38"/>
      <c r="AMJ138" s="38"/>
      <c r="AMK138" s="38"/>
      <c r="AML138" s="38"/>
      <c r="AMM138" s="38"/>
      <c r="AMN138" s="38"/>
      <c r="AMO138" s="38"/>
      <c r="AMP138" s="38"/>
      <c r="AMQ138" s="38"/>
      <c r="AMR138" s="38"/>
      <c r="AMS138" s="38"/>
      <c r="AMT138" s="38"/>
      <c r="AMU138" s="38"/>
      <c r="AMV138" s="38"/>
      <c r="AMW138" s="38"/>
      <c r="AMX138" s="38"/>
      <c r="AMY138" s="38"/>
      <c r="AMZ138" s="38"/>
      <c r="ANA138" s="38"/>
      <c r="ANB138" s="38"/>
      <c r="ANC138" s="38"/>
      <c r="AND138" s="38"/>
      <c r="ANE138" s="38"/>
      <c r="ANF138" s="38"/>
      <c r="ANG138" s="38"/>
      <c r="ANH138" s="38"/>
      <c r="ANI138" s="38"/>
      <c r="ANJ138" s="38"/>
      <c r="ANK138" s="38"/>
      <c r="ANL138" s="38"/>
      <c r="ANM138" s="38"/>
      <c r="ANN138" s="38"/>
      <c r="ANO138" s="38"/>
      <c r="ANP138" s="38"/>
      <c r="ANQ138" s="38"/>
      <c r="ANR138" s="38"/>
      <c r="ANS138" s="38"/>
      <c r="ANT138" s="38"/>
      <c r="ANU138" s="38"/>
      <c r="ANV138" s="38"/>
      <c r="ANW138" s="38"/>
      <c r="ANX138" s="38"/>
      <c r="ANY138" s="38"/>
      <c r="ANZ138" s="38"/>
      <c r="AOA138" s="38"/>
      <c r="AOB138" s="38"/>
      <c r="AOC138" s="38"/>
      <c r="AOD138" s="38"/>
      <c r="AOE138" s="38"/>
      <c r="AOF138" s="38"/>
      <c r="AOG138" s="38"/>
      <c r="AOH138" s="38"/>
      <c r="AOI138" s="38"/>
      <c r="AOJ138" s="38"/>
      <c r="AOK138" s="38"/>
      <c r="AOL138" s="38"/>
      <c r="AOM138" s="38"/>
      <c r="AON138" s="38"/>
      <c r="AOO138" s="38"/>
      <c r="AOP138" s="38"/>
      <c r="AOQ138" s="38"/>
      <c r="AOR138" s="38"/>
      <c r="AOS138" s="38"/>
      <c r="AOT138" s="38"/>
      <c r="AOU138" s="38"/>
      <c r="AOV138" s="38"/>
      <c r="AOW138" s="38"/>
      <c r="AOX138" s="38"/>
      <c r="AOY138" s="38"/>
      <c r="AOZ138" s="38"/>
      <c r="APA138" s="38"/>
      <c r="APB138" s="38"/>
      <c r="APC138" s="38"/>
      <c r="APD138" s="38"/>
      <c r="APE138" s="38"/>
      <c r="APF138" s="38"/>
      <c r="APG138" s="38"/>
      <c r="APH138" s="38"/>
      <c r="API138" s="38"/>
      <c r="APJ138" s="38"/>
      <c r="APK138" s="38"/>
      <c r="APL138" s="38"/>
      <c r="APM138" s="38"/>
      <c r="APN138" s="38"/>
      <c r="APO138" s="38"/>
      <c r="APP138" s="38"/>
      <c r="APQ138" s="38"/>
      <c r="APR138" s="38"/>
      <c r="APS138" s="38"/>
      <c r="APT138" s="38"/>
      <c r="APU138" s="38"/>
      <c r="APV138" s="38"/>
      <c r="APW138" s="38"/>
      <c r="APX138" s="38"/>
      <c r="APY138" s="38"/>
      <c r="APZ138" s="38"/>
      <c r="AQA138" s="38"/>
      <c r="AQB138" s="38"/>
      <c r="AQC138" s="38"/>
      <c r="AQD138" s="38"/>
      <c r="AQE138" s="38"/>
      <c r="AQF138" s="38"/>
      <c r="AQG138" s="38"/>
      <c r="AQH138" s="38"/>
      <c r="AQI138" s="38"/>
      <c r="AQJ138" s="38"/>
      <c r="AQK138" s="38"/>
      <c r="AQL138" s="38"/>
      <c r="AQM138" s="38"/>
      <c r="AQN138" s="38"/>
      <c r="AQO138" s="38"/>
      <c r="AQP138" s="38"/>
      <c r="AQQ138" s="38"/>
      <c r="AQR138" s="38"/>
      <c r="AQS138" s="38"/>
      <c r="AQT138" s="38"/>
      <c r="AQU138" s="38"/>
      <c r="AQV138" s="38"/>
      <c r="AQW138" s="38"/>
      <c r="AQX138" s="38"/>
      <c r="AQY138" s="38"/>
      <c r="AQZ138" s="38"/>
      <c r="ARA138" s="38"/>
      <c r="ARB138" s="38"/>
      <c r="ARC138" s="38"/>
      <c r="ARD138" s="38"/>
      <c r="ARE138" s="38"/>
      <c r="ARF138" s="38"/>
      <c r="ARG138" s="38"/>
      <c r="ARH138" s="38"/>
      <c r="ARI138" s="38"/>
      <c r="ARJ138" s="38"/>
      <c r="ARK138" s="38"/>
      <c r="ARL138" s="38"/>
      <c r="ARM138" s="38"/>
      <c r="ARN138" s="38"/>
      <c r="ARO138" s="38"/>
      <c r="ARP138" s="38"/>
      <c r="ARQ138" s="38"/>
      <c r="ARR138" s="38"/>
      <c r="ARS138" s="38"/>
      <c r="ART138" s="38"/>
      <c r="ARU138" s="38"/>
      <c r="ARV138" s="38"/>
      <c r="ARW138" s="38"/>
      <c r="ARX138" s="38"/>
      <c r="ARY138" s="38"/>
      <c r="ARZ138" s="38"/>
      <c r="ASA138" s="38"/>
      <c r="ASB138" s="38"/>
      <c r="ASC138" s="38"/>
      <c r="ASD138" s="38"/>
      <c r="ASE138" s="38"/>
      <c r="ASF138" s="38"/>
      <c r="ASG138" s="38"/>
      <c r="ASH138" s="38"/>
      <c r="ASI138" s="38"/>
      <c r="ASJ138" s="38"/>
      <c r="ASK138" s="38"/>
      <c r="ASL138" s="38"/>
      <c r="ASM138" s="38"/>
      <c r="ASN138" s="38"/>
      <c r="ASO138" s="38"/>
      <c r="ASP138" s="38"/>
      <c r="ASQ138" s="38"/>
      <c r="ASR138" s="38"/>
      <c r="ASS138" s="38"/>
      <c r="AST138" s="38"/>
      <c r="ASU138" s="38"/>
      <c r="ASV138" s="38"/>
      <c r="ASW138" s="38"/>
      <c r="ASX138" s="38"/>
      <c r="ASY138" s="38"/>
      <c r="ASZ138" s="38"/>
      <c r="ATA138" s="38"/>
      <c r="ATB138" s="38"/>
      <c r="ATC138" s="38"/>
      <c r="ATD138" s="38"/>
      <c r="ATE138" s="38"/>
      <c r="ATF138" s="38"/>
      <c r="ATG138" s="38"/>
      <c r="ATH138" s="38"/>
      <c r="ATI138" s="38"/>
      <c r="ATJ138" s="38"/>
      <c r="ATK138" s="38"/>
      <c r="ATL138" s="38"/>
      <c r="ATM138" s="38"/>
      <c r="ATN138" s="38"/>
      <c r="ATO138" s="38"/>
      <c r="ATP138" s="38"/>
      <c r="ATQ138" s="38"/>
      <c r="ATR138" s="38"/>
      <c r="ATS138" s="38"/>
      <c r="ATT138" s="38"/>
      <c r="ATU138" s="38"/>
      <c r="ATV138" s="38"/>
      <c r="ATW138" s="38"/>
      <c r="ATX138" s="38"/>
      <c r="ATY138" s="38"/>
      <c r="ATZ138" s="38"/>
      <c r="AUA138" s="38"/>
      <c r="AUB138" s="38"/>
      <c r="AUC138" s="38"/>
      <c r="AUD138" s="38"/>
      <c r="AUE138" s="38"/>
      <c r="AUF138" s="38"/>
      <c r="AUG138" s="38"/>
      <c r="AUH138" s="38"/>
      <c r="AUI138" s="38"/>
      <c r="AUJ138" s="38"/>
      <c r="AUK138" s="38"/>
      <c r="AUL138" s="38"/>
      <c r="AUM138" s="38"/>
      <c r="AUN138" s="38"/>
      <c r="AUO138" s="38"/>
      <c r="AUP138" s="38"/>
      <c r="AUQ138" s="38"/>
      <c r="AUR138" s="38"/>
      <c r="AUS138" s="38"/>
      <c r="AUT138" s="38"/>
      <c r="AUU138" s="38"/>
      <c r="AUV138" s="38"/>
      <c r="AUW138" s="38"/>
      <c r="AUX138" s="38"/>
      <c r="AUY138" s="38"/>
      <c r="AUZ138" s="38"/>
      <c r="AVA138" s="38"/>
      <c r="AVB138" s="38"/>
      <c r="AVC138" s="38"/>
      <c r="AVD138" s="38"/>
      <c r="AVE138" s="38"/>
      <c r="AVF138" s="38"/>
      <c r="AVG138" s="38"/>
      <c r="AVH138" s="38"/>
      <c r="AVI138" s="38"/>
      <c r="AVJ138" s="38"/>
      <c r="AVK138" s="38"/>
      <c r="AVL138" s="38"/>
      <c r="AVM138" s="38"/>
      <c r="AVN138" s="38"/>
      <c r="AVO138" s="38"/>
      <c r="AVP138" s="38"/>
      <c r="AVQ138" s="38"/>
      <c r="AVR138" s="38"/>
      <c r="AVS138" s="38"/>
      <c r="AVT138" s="38"/>
      <c r="AVU138" s="38"/>
      <c r="AVV138" s="38"/>
      <c r="AVW138" s="38"/>
      <c r="AVX138" s="38"/>
      <c r="AVY138" s="38"/>
      <c r="AVZ138" s="38"/>
      <c r="AWA138" s="38"/>
      <c r="AWB138" s="38"/>
      <c r="AWC138" s="38"/>
      <c r="AWD138" s="38"/>
      <c r="AWE138" s="38"/>
      <c r="AWF138" s="38"/>
      <c r="AWG138" s="38"/>
      <c r="AWH138" s="38"/>
      <c r="AWI138" s="38"/>
      <c r="AWJ138" s="38"/>
      <c r="AWK138" s="38"/>
      <c r="AWL138" s="38"/>
      <c r="AWM138" s="38"/>
      <c r="AWN138" s="38"/>
      <c r="AWO138" s="38"/>
      <c r="AWP138" s="38"/>
      <c r="AWQ138" s="38"/>
      <c r="AWR138" s="38"/>
      <c r="AWS138" s="38"/>
      <c r="AWT138" s="38"/>
      <c r="AWU138" s="38"/>
      <c r="AWV138" s="38"/>
      <c r="AWW138" s="38"/>
      <c r="AWX138" s="38"/>
      <c r="AWY138" s="38"/>
      <c r="AWZ138" s="38"/>
      <c r="AXA138" s="38"/>
      <c r="AXB138" s="38"/>
      <c r="AXC138" s="38"/>
      <c r="AXD138" s="38"/>
      <c r="AXE138" s="38"/>
      <c r="AXF138" s="38"/>
      <c r="AXG138" s="38"/>
      <c r="AXH138" s="38"/>
      <c r="AXI138" s="38"/>
      <c r="AXJ138" s="38"/>
      <c r="AXK138" s="38"/>
      <c r="AXL138" s="38"/>
      <c r="AXM138" s="38"/>
      <c r="AXN138" s="38"/>
      <c r="AXO138" s="38"/>
      <c r="AXP138" s="38"/>
      <c r="AXQ138" s="38"/>
      <c r="AXR138" s="38"/>
      <c r="AXS138" s="38"/>
      <c r="AXT138" s="38"/>
      <c r="AXU138" s="38"/>
      <c r="AXV138" s="38"/>
      <c r="AXW138" s="38"/>
      <c r="AXX138" s="38"/>
      <c r="AXY138" s="38"/>
      <c r="AXZ138" s="38"/>
      <c r="AYA138" s="38"/>
      <c r="AYB138" s="38"/>
      <c r="AYC138" s="38"/>
      <c r="AYD138" s="38"/>
      <c r="AYE138" s="38"/>
      <c r="AYF138" s="38"/>
      <c r="AYG138" s="38"/>
      <c r="AYH138" s="38"/>
      <c r="AYI138" s="38"/>
      <c r="AYJ138" s="38"/>
      <c r="AYK138" s="38"/>
      <c r="AYL138" s="38"/>
      <c r="AYM138" s="38"/>
      <c r="AYN138" s="38"/>
      <c r="AYO138" s="38"/>
      <c r="AYP138" s="38"/>
      <c r="AYQ138" s="38"/>
      <c r="AYR138" s="38"/>
      <c r="AYS138" s="38"/>
      <c r="AYT138" s="38"/>
      <c r="AYU138" s="38"/>
      <c r="AYV138" s="38"/>
      <c r="AYW138" s="38"/>
      <c r="AYX138" s="38"/>
      <c r="AYY138" s="38"/>
      <c r="AYZ138" s="38"/>
      <c r="AZA138" s="38"/>
      <c r="AZB138" s="38"/>
      <c r="AZC138" s="38"/>
      <c r="AZD138" s="38"/>
      <c r="AZE138" s="38"/>
      <c r="AZF138" s="38"/>
      <c r="AZG138" s="38"/>
      <c r="AZH138" s="38"/>
      <c r="AZI138" s="38"/>
      <c r="AZJ138" s="38"/>
      <c r="AZK138" s="38"/>
      <c r="AZL138" s="38"/>
      <c r="AZM138" s="38"/>
      <c r="AZN138" s="38"/>
      <c r="AZO138" s="38"/>
      <c r="AZP138" s="38"/>
      <c r="AZQ138" s="38"/>
      <c r="AZR138" s="38"/>
      <c r="AZS138" s="38"/>
      <c r="AZT138" s="38"/>
      <c r="AZU138" s="38"/>
      <c r="AZV138" s="38"/>
      <c r="AZW138" s="38"/>
      <c r="AZX138" s="38"/>
      <c r="AZY138" s="38"/>
      <c r="AZZ138" s="38"/>
      <c r="BAA138" s="38"/>
      <c r="BAB138" s="38"/>
      <c r="BAC138" s="38"/>
      <c r="BAD138" s="38"/>
      <c r="BAE138" s="38"/>
      <c r="BAF138" s="38"/>
      <c r="BAG138" s="38"/>
      <c r="BAH138" s="38"/>
      <c r="BAI138" s="38"/>
      <c r="BAJ138" s="38"/>
      <c r="BAK138" s="38"/>
      <c r="BAL138" s="38"/>
      <c r="BAM138" s="38"/>
      <c r="BAN138" s="38"/>
      <c r="BAO138" s="38"/>
      <c r="BAP138" s="38"/>
      <c r="BAQ138" s="38"/>
      <c r="BAR138" s="38"/>
      <c r="BAS138" s="38"/>
      <c r="BAT138" s="38"/>
      <c r="BAU138" s="38"/>
      <c r="BAV138" s="38"/>
      <c r="BAW138" s="38"/>
      <c r="BAX138" s="38"/>
      <c r="BAY138" s="38"/>
      <c r="BAZ138" s="38"/>
      <c r="BBA138" s="38"/>
      <c r="BBB138" s="38"/>
      <c r="BBC138" s="38"/>
      <c r="BBD138" s="38"/>
      <c r="BBE138" s="38"/>
      <c r="BBF138" s="38"/>
      <c r="BBG138" s="38"/>
      <c r="BBH138" s="38"/>
      <c r="BBI138" s="38"/>
      <c r="BBJ138" s="38"/>
      <c r="BBK138" s="38"/>
      <c r="BBL138" s="38"/>
      <c r="BBM138" s="38"/>
      <c r="BBN138" s="38"/>
      <c r="BBO138" s="38"/>
      <c r="BBP138" s="38"/>
      <c r="BBQ138" s="38"/>
      <c r="BBR138" s="38"/>
      <c r="BBS138" s="38"/>
      <c r="BBT138" s="38"/>
      <c r="BBU138" s="38"/>
      <c r="BBV138" s="38"/>
      <c r="BBW138" s="38"/>
      <c r="BBX138" s="38"/>
      <c r="BBY138" s="38"/>
      <c r="BBZ138" s="38"/>
      <c r="BCA138" s="38"/>
      <c r="BCB138" s="38"/>
      <c r="BCC138" s="38"/>
      <c r="BCD138" s="38"/>
      <c r="BCE138" s="38"/>
      <c r="BCF138" s="38"/>
      <c r="BCG138" s="38"/>
      <c r="BCH138" s="38"/>
      <c r="BCI138" s="38"/>
      <c r="BCJ138" s="38"/>
      <c r="BCK138" s="38"/>
      <c r="BCL138" s="38"/>
      <c r="BCM138" s="38"/>
      <c r="BCN138" s="38"/>
      <c r="BCO138" s="38"/>
      <c r="BCP138" s="38"/>
      <c r="BCQ138" s="38"/>
      <c r="BCR138" s="38"/>
      <c r="BCS138" s="38"/>
      <c r="BCT138" s="38"/>
      <c r="BCU138" s="38"/>
      <c r="BCV138" s="38"/>
      <c r="BCW138" s="38"/>
      <c r="BCX138" s="38"/>
      <c r="BCY138" s="38"/>
      <c r="BCZ138" s="38"/>
      <c r="BDA138" s="38"/>
      <c r="BDB138" s="38"/>
      <c r="BDC138" s="38"/>
      <c r="BDD138" s="38"/>
      <c r="BDE138" s="38"/>
      <c r="BDF138" s="38"/>
      <c r="BDG138" s="38"/>
      <c r="BDH138" s="38"/>
      <c r="BDI138" s="38"/>
      <c r="BDJ138" s="38"/>
      <c r="BDK138" s="38"/>
      <c r="BDL138" s="38"/>
      <c r="BDM138" s="38"/>
      <c r="BDN138" s="38"/>
      <c r="BDO138" s="38"/>
      <c r="BDP138" s="38"/>
      <c r="BDQ138" s="38"/>
      <c r="BDR138" s="38"/>
      <c r="BDS138" s="38"/>
      <c r="BDT138" s="38"/>
      <c r="BDU138" s="38"/>
      <c r="BDV138" s="38"/>
      <c r="BDW138" s="38"/>
      <c r="BDX138" s="38"/>
      <c r="BDY138" s="38"/>
      <c r="BDZ138" s="38"/>
      <c r="BEA138" s="38"/>
      <c r="BEB138" s="38"/>
      <c r="BEC138" s="38"/>
      <c r="BED138" s="38"/>
      <c r="BEE138" s="38"/>
      <c r="BEF138" s="38"/>
      <c r="BEG138" s="38"/>
      <c r="BEH138" s="38"/>
      <c r="BEI138" s="38"/>
      <c r="BEJ138" s="38"/>
      <c r="BEK138" s="38"/>
      <c r="BEL138" s="38"/>
      <c r="BEM138" s="38"/>
      <c r="BEN138" s="38"/>
      <c r="BEO138" s="38"/>
      <c r="BEP138" s="38"/>
      <c r="BEQ138" s="38"/>
      <c r="BER138" s="38"/>
      <c r="BES138" s="38"/>
      <c r="BET138" s="38"/>
      <c r="BEU138" s="38"/>
      <c r="BEV138" s="38"/>
      <c r="BEW138" s="38"/>
      <c r="BEX138" s="38"/>
      <c r="BEY138" s="38"/>
      <c r="BEZ138" s="38"/>
      <c r="BFA138" s="38"/>
      <c r="BFB138" s="38"/>
      <c r="BFC138" s="38"/>
      <c r="BFD138" s="38"/>
      <c r="BFE138" s="38"/>
      <c r="BFF138" s="38"/>
      <c r="BFG138" s="38"/>
      <c r="BFH138" s="38"/>
      <c r="BFI138" s="38"/>
      <c r="BFJ138" s="38"/>
      <c r="BFK138" s="38"/>
      <c r="BFL138" s="38"/>
      <c r="BFM138" s="38"/>
      <c r="BFN138" s="38"/>
      <c r="BFO138" s="38"/>
      <c r="BFP138" s="38"/>
      <c r="BFQ138" s="38"/>
      <c r="BFR138" s="38"/>
      <c r="BFS138" s="38"/>
      <c r="BFT138" s="38"/>
      <c r="BFU138" s="38"/>
      <c r="BFV138" s="38"/>
      <c r="BFW138" s="38"/>
      <c r="BFX138" s="38"/>
      <c r="BFY138" s="38"/>
      <c r="BFZ138" s="38"/>
      <c r="BGA138" s="38"/>
      <c r="BGB138" s="38"/>
      <c r="BGC138" s="38"/>
      <c r="BGD138" s="38"/>
      <c r="BGE138" s="38"/>
      <c r="BGF138" s="38"/>
      <c r="BGG138" s="38"/>
      <c r="BGH138" s="38"/>
      <c r="BGI138" s="38"/>
      <c r="BGJ138" s="38"/>
      <c r="BGK138" s="38"/>
      <c r="BGL138" s="38"/>
      <c r="BGM138" s="38"/>
      <c r="BGN138" s="38"/>
      <c r="BGO138" s="38"/>
      <c r="BGP138" s="38"/>
      <c r="BGQ138" s="38"/>
      <c r="BGR138" s="38"/>
      <c r="BGS138" s="38"/>
      <c r="BGT138" s="38"/>
      <c r="BGU138" s="38"/>
      <c r="BGV138" s="38"/>
      <c r="BGW138" s="38"/>
      <c r="BGX138" s="38"/>
      <c r="BGY138" s="38"/>
      <c r="BGZ138" s="38"/>
      <c r="BHA138" s="38"/>
      <c r="BHB138" s="38"/>
      <c r="BHC138" s="38"/>
      <c r="BHD138" s="38"/>
      <c r="BHE138" s="38"/>
      <c r="BHF138" s="38"/>
      <c r="BHG138" s="38"/>
      <c r="BHH138" s="38"/>
      <c r="BHI138" s="38"/>
      <c r="BHJ138" s="38"/>
      <c r="BHK138" s="38"/>
      <c r="BHL138" s="38"/>
      <c r="BHM138" s="38"/>
      <c r="BHN138" s="38"/>
      <c r="BHO138" s="38"/>
      <c r="BHP138" s="38"/>
      <c r="BHQ138" s="38"/>
      <c r="BHR138" s="38"/>
      <c r="BHS138" s="38"/>
      <c r="BHT138" s="38"/>
      <c r="BHU138" s="38"/>
      <c r="BHV138" s="38"/>
      <c r="BHW138" s="38"/>
      <c r="BHX138" s="38"/>
      <c r="BHY138" s="38"/>
      <c r="BHZ138" s="38"/>
      <c r="BIA138" s="38"/>
      <c r="BIB138" s="38"/>
      <c r="BIC138" s="38"/>
      <c r="BID138" s="38"/>
      <c r="BIE138" s="38"/>
      <c r="BIF138" s="38"/>
      <c r="BIG138" s="38"/>
      <c r="BIH138" s="38"/>
      <c r="BII138" s="38"/>
      <c r="BIJ138" s="38"/>
      <c r="BIK138" s="38"/>
      <c r="BIL138" s="38"/>
      <c r="BIM138" s="38"/>
      <c r="BIN138" s="38"/>
      <c r="BIO138" s="38"/>
      <c r="BIP138" s="38"/>
      <c r="BIQ138" s="38"/>
      <c r="BIR138" s="38"/>
      <c r="BIS138" s="38"/>
      <c r="BIT138" s="38"/>
      <c r="BIU138" s="38"/>
      <c r="BIV138" s="38"/>
      <c r="BIW138" s="38"/>
      <c r="BIX138" s="38"/>
      <c r="BIY138" s="38"/>
      <c r="BIZ138" s="38"/>
      <c r="BJA138" s="38"/>
      <c r="BJB138" s="38"/>
      <c r="BJC138" s="38"/>
      <c r="BJD138" s="38"/>
      <c r="BJE138" s="38"/>
      <c r="BJF138" s="38"/>
      <c r="BJG138" s="38"/>
      <c r="BJH138" s="38"/>
      <c r="BJI138" s="38"/>
      <c r="BJJ138" s="38"/>
      <c r="BJK138" s="38"/>
      <c r="BJL138" s="38"/>
      <c r="BJM138" s="38"/>
      <c r="BJN138" s="38"/>
      <c r="BJO138" s="38"/>
      <c r="BJP138" s="38"/>
      <c r="BJQ138" s="38"/>
      <c r="BJR138" s="38"/>
      <c r="BJS138" s="38"/>
      <c r="BJT138" s="38"/>
      <c r="BJU138" s="38"/>
      <c r="BJV138" s="38"/>
      <c r="BJW138" s="38"/>
      <c r="BJX138" s="38"/>
      <c r="BJY138" s="38"/>
      <c r="BJZ138" s="38"/>
      <c r="BKA138" s="38"/>
      <c r="BKB138" s="38"/>
      <c r="BKC138" s="38"/>
      <c r="BKD138" s="38"/>
      <c r="BKE138" s="38"/>
      <c r="BKF138" s="38"/>
      <c r="BKG138" s="38"/>
      <c r="BKH138" s="38"/>
      <c r="BKI138" s="38"/>
      <c r="BKJ138" s="38"/>
      <c r="BKK138" s="38"/>
      <c r="BKL138" s="38"/>
      <c r="BKM138" s="38"/>
      <c r="BKN138" s="38"/>
      <c r="BKO138" s="38"/>
      <c r="BKP138" s="38"/>
      <c r="BKQ138" s="38"/>
      <c r="BKR138" s="38"/>
      <c r="BKS138" s="38"/>
      <c r="BKT138" s="38"/>
      <c r="BKU138" s="38"/>
      <c r="BKV138" s="38"/>
      <c r="BKW138" s="38"/>
      <c r="BKX138" s="38"/>
      <c r="BKY138" s="38"/>
      <c r="BKZ138" s="38"/>
      <c r="BLA138" s="38"/>
      <c r="BLB138" s="38"/>
      <c r="BLC138" s="38"/>
      <c r="BLD138" s="38"/>
      <c r="BLE138" s="38"/>
      <c r="BLF138" s="38"/>
      <c r="BLG138" s="38"/>
      <c r="BLH138" s="38"/>
      <c r="BLI138" s="38"/>
      <c r="BLJ138" s="38"/>
      <c r="BLK138" s="38"/>
      <c r="BLL138" s="38"/>
      <c r="BLM138" s="38"/>
      <c r="BLN138" s="38"/>
      <c r="BLO138" s="38"/>
      <c r="BLP138" s="38"/>
      <c r="BLQ138" s="38"/>
      <c r="BLR138" s="38"/>
      <c r="BLS138" s="38"/>
      <c r="BLT138" s="38"/>
      <c r="BLU138" s="38"/>
      <c r="BLV138" s="38"/>
      <c r="BLW138" s="38"/>
      <c r="BLX138" s="38"/>
      <c r="BLY138" s="38"/>
      <c r="BLZ138" s="38"/>
      <c r="BMA138" s="38"/>
      <c r="BMB138" s="38"/>
      <c r="BMC138" s="38"/>
      <c r="BMD138" s="38"/>
      <c r="BME138" s="38"/>
      <c r="BMF138" s="38"/>
      <c r="BMG138" s="38"/>
      <c r="BMH138" s="38"/>
      <c r="BMI138" s="38"/>
      <c r="BMJ138" s="38"/>
      <c r="BMK138" s="38"/>
      <c r="BML138" s="38"/>
      <c r="BMM138" s="38"/>
      <c r="BMN138" s="38"/>
      <c r="BMO138" s="38"/>
      <c r="BMP138" s="38"/>
      <c r="BMQ138" s="38"/>
      <c r="BMR138" s="38"/>
      <c r="BMS138" s="38"/>
      <c r="BMT138" s="38"/>
      <c r="BMU138" s="38"/>
      <c r="BMV138" s="38"/>
      <c r="BMW138" s="38"/>
      <c r="BMX138" s="38"/>
      <c r="BMY138" s="38"/>
      <c r="BMZ138" s="38"/>
      <c r="BNA138" s="38"/>
      <c r="BNB138" s="38"/>
      <c r="BNC138" s="38"/>
      <c r="BND138" s="38"/>
      <c r="BNE138" s="38"/>
      <c r="BNF138" s="38"/>
      <c r="BNG138" s="38"/>
      <c r="BNH138" s="38"/>
      <c r="BNI138" s="38"/>
      <c r="BNJ138" s="38"/>
      <c r="BNK138" s="38"/>
      <c r="BNL138" s="38"/>
      <c r="BNM138" s="38"/>
      <c r="BNN138" s="38"/>
      <c r="BNO138" s="38"/>
      <c r="BNP138" s="38"/>
      <c r="BNQ138" s="38"/>
      <c r="BNR138" s="38"/>
      <c r="BNS138" s="38"/>
      <c r="BNT138" s="38"/>
      <c r="BNU138" s="38"/>
      <c r="BNV138" s="38"/>
      <c r="BNW138" s="38"/>
      <c r="BNX138" s="38"/>
      <c r="BNY138" s="38"/>
      <c r="BNZ138" s="38"/>
      <c r="BOA138" s="38"/>
      <c r="BOB138" s="38"/>
      <c r="BOC138" s="38"/>
      <c r="BOD138" s="38"/>
      <c r="BOE138" s="38"/>
      <c r="BOF138" s="38"/>
      <c r="BOG138" s="38"/>
      <c r="BOH138" s="38"/>
      <c r="BOI138" s="38"/>
      <c r="BOJ138" s="38"/>
      <c r="BOK138" s="38"/>
      <c r="BOL138" s="38"/>
      <c r="BOM138" s="38"/>
      <c r="BON138" s="38"/>
      <c r="BOO138" s="38"/>
      <c r="BOP138" s="38"/>
      <c r="BOQ138" s="38"/>
      <c r="BOR138" s="38"/>
      <c r="BOS138" s="38"/>
      <c r="BOT138" s="38"/>
      <c r="BOU138" s="38"/>
      <c r="BOV138" s="38"/>
      <c r="BOW138" s="38"/>
      <c r="BOX138" s="38"/>
      <c r="BOY138" s="38"/>
      <c r="BOZ138" s="38"/>
      <c r="BPA138" s="38"/>
      <c r="BPB138" s="38"/>
      <c r="BPC138" s="38"/>
      <c r="BPD138" s="38"/>
      <c r="BPE138" s="38"/>
      <c r="BPF138" s="38"/>
      <c r="BPG138" s="38"/>
      <c r="BPH138" s="38"/>
      <c r="BPI138" s="38"/>
      <c r="BPJ138" s="38"/>
      <c r="BPK138" s="38"/>
      <c r="BPL138" s="38"/>
      <c r="BPM138" s="38"/>
      <c r="BPN138" s="38"/>
      <c r="BPO138" s="38"/>
      <c r="BPP138" s="38"/>
      <c r="BPQ138" s="38"/>
      <c r="BPR138" s="38"/>
      <c r="BPS138" s="38"/>
      <c r="BPT138" s="38"/>
      <c r="BPU138" s="38"/>
      <c r="BPV138" s="38"/>
      <c r="BPW138" s="38"/>
      <c r="BPX138" s="38"/>
      <c r="BPY138" s="38"/>
      <c r="BPZ138" s="38"/>
      <c r="BQA138" s="38"/>
      <c r="BQB138" s="38"/>
      <c r="BQC138" s="38"/>
      <c r="BQD138" s="38"/>
      <c r="BQE138" s="38"/>
      <c r="BQF138" s="38"/>
      <c r="BQG138" s="38"/>
      <c r="BQH138" s="38"/>
      <c r="BQI138" s="38"/>
      <c r="BQJ138" s="38"/>
      <c r="BQK138" s="38"/>
      <c r="BQL138" s="38"/>
      <c r="BQM138" s="38"/>
      <c r="BQN138" s="38"/>
      <c r="BQO138" s="38"/>
      <c r="BQP138" s="38"/>
      <c r="BQQ138" s="38"/>
      <c r="BQR138" s="38"/>
      <c r="BQS138" s="38"/>
      <c r="BQT138" s="38"/>
      <c r="BQU138" s="38"/>
      <c r="BQV138" s="38"/>
      <c r="BQW138" s="38"/>
      <c r="BQX138" s="38"/>
      <c r="BQY138" s="38"/>
      <c r="BQZ138" s="38"/>
      <c r="BRA138" s="38"/>
      <c r="BRB138" s="38"/>
      <c r="BRC138" s="38"/>
      <c r="BRD138" s="38"/>
      <c r="BRE138" s="38"/>
      <c r="BRF138" s="38"/>
      <c r="BRG138" s="38"/>
      <c r="BRH138" s="38"/>
      <c r="BRI138" s="38"/>
      <c r="BRJ138" s="38"/>
      <c r="BRK138" s="38"/>
      <c r="BRL138" s="38"/>
      <c r="BRM138" s="38"/>
      <c r="BRN138" s="38"/>
      <c r="BRO138" s="38"/>
      <c r="BRP138" s="38"/>
      <c r="BRQ138" s="38"/>
      <c r="BRR138" s="38"/>
      <c r="BRS138" s="38"/>
      <c r="BRT138" s="38"/>
      <c r="BRU138" s="38"/>
      <c r="BRV138" s="38"/>
      <c r="BRW138" s="38"/>
      <c r="BRX138" s="38"/>
      <c r="BRY138" s="38"/>
      <c r="BRZ138" s="38"/>
      <c r="BSA138" s="38"/>
      <c r="BSB138" s="38"/>
      <c r="BSC138" s="38"/>
      <c r="BSD138" s="38"/>
      <c r="BSE138" s="38"/>
      <c r="BSF138" s="38"/>
      <c r="BSG138" s="38"/>
      <c r="BSH138" s="38"/>
      <c r="BSI138" s="38"/>
      <c r="BSJ138" s="38"/>
      <c r="BSK138" s="38"/>
      <c r="BSL138" s="38"/>
      <c r="BSM138" s="38"/>
      <c r="BSN138" s="38"/>
      <c r="BSO138" s="38"/>
      <c r="BSP138" s="38"/>
      <c r="BSQ138" s="38"/>
      <c r="BSR138" s="38"/>
      <c r="BSS138" s="38"/>
      <c r="BST138" s="38"/>
      <c r="BSU138" s="38"/>
      <c r="BSV138" s="38"/>
      <c r="BSW138" s="38"/>
      <c r="BSX138" s="38"/>
      <c r="BSY138" s="38"/>
      <c r="BSZ138" s="38"/>
      <c r="BTA138" s="38"/>
      <c r="BTB138" s="38"/>
      <c r="BTC138" s="38"/>
      <c r="BTD138" s="38"/>
      <c r="BTE138" s="38"/>
      <c r="BTF138" s="38"/>
      <c r="BTG138" s="38"/>
      <c r="BTH138" s="38"/>
      <c r="BTI138" s="38"/>
      <c r="BTJ138" s="38"/>
      <c r="BTK138" s="38"/>
      <c r="BTL138" s="38"/>
      <c r="BTM138" s="38"/>
      <c r="BTN138" s="38"/>
      <c r="BTO138" s="38"/>
      <c r="BTP138" s="38"/>
      <c r="BTQ138" s="38"/>
      <c r="BTR138" s="38"/>
      <c r="BTS138" s="38"/>
      <c r="BTT138" s="38"/>
      <c r="BTU138" s="38"/>
      <c r="BTV138" s="38"/>
      <c r="BTW138" s="38"/>
      <c r="BTX138" s="38"/>
      <c r="BTY138" s="38"/>
      <c r="BTZ138" s="38"/>
      <c r="BUA138" s="38"/>
      <c r="BUB138" s="38"/>
      <c r="BUC138" s="38"/>
      <c r="BUD138" s="38"/>
      <c r="BUE138" s="38"/>
      <c r="BUF138" s="38"/>
      <c r="BUG138" s="38"/>
      <c r="BUH138" s="38"/>
      <c r="BUI138" s="38"/>
      <c r="BUJ138" s="38"/>
      <c r="BUK138" s="38"/>
      <c r="BUL138" s="38"/>
      <c r="BUM138" s="38"/>
      <c r="BUN138" s="38"/>
      <c r="BUO138" s="38"/>
      <c r="BUP138" s="38"/>
      <c r="BUQ138" s="38"/>
      <c r="BUR138" s="38"/>
      <c r="BUS138" s="38"/>
      <c r="BUT138" s="38"/>
      <c r="BUU138" s="38"/>
      <c r="BUV138" s="38"/>
      <c r="BUW138" s="38"/>
      <c r="BUX138" s="38"/>
      <c r="BUY138" s="38"/>
      <c r="BUZ138" s="38"/>
      <c r="BVA138" s="38"/>
      <c r="BVB138" s="38"/>
      <c r="BVC138" s="38"/>
      <c r="BVD138" s="38"/>
      <c r="BVE138" s="38"/>
      <c r="BVF138" s="38"/>
      <c r="BVG138" s="38"/>
      <c r="BVH138" s="38"/>
      <c r="BVI138" s="38"/>
      <c r="BVJ138" s="38"/>
      <c r="BVK138" s="38"/>
      <c r="BVL138" s="38"/>
      <c r="BVM138" s="38"/>
      <c r="BVN138" s="38"/>
      <c r="BVO138" s="38"/>
      <c r="BVP138" s="38"/>
      <c r="BVQ138" s="38"/>
      <c r="BVR138" s="38"/>
      <c r="BVS138" s="38"/>
      <c r="BVT138" s="38"/>
      <c r="BVU138" s="38"/>
      <c r="BVV138" s="38"/>
      <c r="BVW138" s="38"/>
      <c r="BVX138" s="38"/>
      <c r="BVY138" s="38"/>
      <c r="BVZ138" s="38"/>
      <c r="BWA138" s="38"/>
      <c r="BWB138" s="38"/>
      <c r="BWC138" s="38"/>
      <c r="BWD138" s="38"/>
      <c r="BWE138" s="38"/>
      <c r="BWF138" s="38"/>
      <c r="BWG138" s="38"/>
      <c r="BWH138" s="38"/>
      <c r="BWI138" s="38"/>
      <c r="BWJ138" s="38"/>
      <c r="BWK138" s="38"/>
      <c r="BWL138" s="38"/>
      <c r="BWM138" s="38"/>
      <c r="BWN138" s="38"/>
      <c r="BWO138" s="38"/>
      <c r="BWP138" s="38"/>
      <c r="BWQ138" s="38"/>
      <c r="BWR138" s="38"/>
      <c r="BWS138" s="38"/>
      <c r="BWT138" s="38"/>
      <c r="BWU138" s="38"/>
      <c r="BWV138" s="38"/>
      <c r="BWW138" s="38"/>
      <c r="BWX138" s="38"/>
      <c r="BWY138" s="38"/>
      <c r="BWZ138" s="38"/>
      <c r="BXA138" s="38"/>
      <c r="BXB138" s="38"/>
      <c r="BXC138" s="38"/>
      <c r="BXD138" s="38"/>
      <c r="BXE138" s="38"/>
      <c r="BXF138" s="38"/>
      <c r="BXG138" s="38"/>
      <c r="BXH138" s="38"/>
      <c r="BXI138" s="38"/>
      <c r="BXJ138" s="38"/>
      <c r="BXK138" s="38"/>
      <c r="BXL138" s="38"/>
      <c r="BXM138" s="38"/>
      <c r="BXN138" s="38"/>
      <c r="BXO138" s="38"/>
      <c r="BXP138" s="38"/>
      <c r="BXQ138" s="38"/>
      <c r="BXR138" s="38"/>
      <c r="BXS138" s="38"/>
      <c r="BXT138" s="38"/>
      <c r="BXU138" s="38"/>
      <c r="BXV138" s="38"/>
      <c r="BXW138" s="38"/>
      <c r="BXX138" s="38"/>
      <c r="BXY138" s="38"/>
      <c r="BXZ138" s="38"/>
      <c r="BYA138" s="38"/>
      <c r="BYB138" s="38"/>
      <c r="BYC138" s="38"/>
      <c r="BYD138" s="38"/>
      <c r="BYE138" s="38"/>
      <c r="BYF138" s="38"/>
      <c r="BYG138" s="38"/>
      <c r="BYH138" s="38"/>
      <c r="BYI138" s="38"/>
      <c r="BYJ138" s="38"/>
      <c r="BYK138" s="38"/>
      <c r="BYL138" s="38"/>
      <c r="BYM138" s="38"/>
      <c r="BYN138" s="38"/>
      <c r="BYO138" s="38"/>
      <c r="BYP138" s="38"/>
      <c r="BYQ138" s="38"/>
      <c r="BYR138" s="38"/>
      <c r="BYS138" s="38"/>
      <c r="BYT138" s="38"/>
      <c r="BYU138" s="38"/>
      <c r="BYV138" s="38"/>
      <c r="BYW138" s="38"/>
      <c r="BYX138" s="38"/>
      <c r="BYY138" s="38"/>
      <c r="BYZ138" s="38"/>
      <c r="BZA138" s="38"/>
      <c r="BZB138" s="38"/>
      <c r="BZC138" s="38"/>
      <c r="BZD138" s="38"/>
      <c r="BZE138" s="38"/>
      <c r="BZF138" s="38"/>
      <c r="BZG138" s="38"/>
      <c r="BZH138" s="38"/>
      <c r="BZI138" s="38"/>
      <c r="BZJ138" s="38"/>
      <c r="BZK138" s="38"/>
      <c r="BZL138" s="38"/>
      <c r="BZM138" s="38"/>
      <c r="BZN138" s="38"/>
      <c r="BZO138" s="38"/>
      <c r="BZP138" s="38"/>
      <c r="BZQ138" s="38"/>
      <c r="BZR138" s="38"/>
      <c r="BZS138" s="38"/>
      <c r="BZT138" s="38"/>
      <c r="BZU138" s="38"/>
      <c r="BZV138" s="38"/>
      <c r="BZW138" s="38"/>
      <c r="BZX138" s="38"/>
      <c r="BZY138" s="38"/>
      <c r="BZZ138" s="38"/>
      <c r="CAA138" s="38"/>
      <c r="CAB138" s="38"/>
      <c r="CAC138" s="38"/>
      <c r="CAD138" s="38"/>
      <c r="CAE138" s="38"/>
      <c r="CAF138" s="38"/>
      <c r="CAG138" s="38"/>
      <c r="CAH138" s="38"/>
      <c r="CAI138" s="38"/>
      <c r="CAJ138" s="38"/>
      <c r="CAK138" s="38"/>
      <c r="CAL138" s="38"/>
      <c r="CAM138" s="38"/>
      <c r="CAN138" s="38"/>
      <c r="CAO138" s="38"/>
      <c r="CAP138" s="38"/>
      <c r="CAQ138" s="38"/>
      <c r="CAR138" s="38"/>
      <c r="CAS138" s="38"/>
      <c r="CAT138" s="38"/>
      <c r="CAU138" s="38"/>
      <c r="CAV138" s="38"/>
      <c r="CAW138" s="38"/>
      <c r="CAX138" s="38"/>
      <c r="CAY138" s="38"/>
      <c r="CAZ138" s="38"/>
      <c r="CBA138" s="38"/>
      <c r="CBB138" s="38"/>
      <c r="CBC138" s="38"/>
      <c r="CBD138" s="38"/>
      <c r="CBE138" s="38"/>
      <c r="CBF138" s="38"/>
      <c r="CBG138" s="38"/>
      <c r="CBH138" s="38"/>
      <c r="CBI138" s="38"/>
      <c r="CBJ138" s="38"/>
      <c r="CBK138" s="38"/>
      <c r="CBL138" s="38"/>
      <c r="CBM138" s="38"/>
      <c r="CBN138" s="38"/>
      <c r="CBO138" s="38"/>
      <c r="CBP138" s="38"/>
      <c r="CBQ138" s="38"/>
      <c r="CBR138" s="38"/>
      <c r="CBS138" s="38"/>
      <c r="CBT138" s="38"/>
      <c r="CBU138" s="38"/>
      <c r="CBV138" s="38"/>
      <c r="CBW138" s="38"/>
      <c r="CBX138" s="38"/>
      <c r="CBY138" s="38"/>
      <c r="CBZ138" s="38"/>
      <c r="CCA138" s="38"/>
      <c r="CCB138" s="38"/>
      <c r="CCC138" s="38"/>
      <c r="CCD138" s="38"/>
      <c r="CCE138" s="38"/>
      <c r="CCF138" s="38"/>
      <c r="CCG138" s="38"/>
      <c r="CCH138" s="38"/>
      <c r="CCI138" s="38"/>
      <c r="CCJ138" s="38"/>
      <c r="CCK138" s="38"/>
      <c r="CCL138" s="38"/>
      <c r="CCM138" s="38"/>
      <c r="CCN138" s="38"/>
      <c r="CCO138" s="38"/>
      <c r="CCP138" s="38"/>
      <c r="CCQ138" s="38"/>
      <c r="CCR138" s="38"/>
      <c r="CCS138" s="38"/>
      <c r="CCT138" s="38"/>
      <c r="CCU138" s="38"/>
      <c r="CCV138" s="38"/>
      <c r="CCW138" s="38"/>
      <c r="CCX138" s="38"/>
      <c r="CCY138" s="38"/>
      <c r="CCZ138" s="38"/>
      <c r="CDA138" s="38"/>
      <c r="CDB138" s="38"/>
      <c r="CDC138" s="38"/>
      <c r="CDD138" s="38"/>
      <c r="CDE138" s="38"/>
      <c r="CDF138" s="38"/>
      <c r="CDG138" s="38"/>
      <c r="CDH138" s="38"/>
      <c r="CDI138" s="38"/>
      <c r="CDJ138" s="38"/>
      <c r="CDK138" s="38"/>
      <c r="CDL138" s="38"/>
      <c r="CDM138" s="38"/>
      <c r="CDN138" s="38"/>
      <c r="CDO138" s="38"/>
      <c r="CDP138" s="38"/>
      <c r="CDQ138" s="38"/>
      <c r="CDR138" s="38"/>
      <c r="CDS138" s="38"/>
      <c r="CDT138" s="38"/>
      <c r="CDU138" s="38"/>
      <c r="CDV138" s="38"/>
      <c r="CDW138" s="38"/>
      <c r="CDX138" s="38"/>
      <c r="CDY138" s="38"/>
      <c r="CDZ138" s="38"/>
      <c r="CEA138" s="38"/>
      <c r="CEB138" s="38"/>
      <c r="CEC138" s="38"/>
      <c r="CED138" s="38"/>
      <c r="CEE138" s="38"/>
      <c r="CEF138" s="38"/>
      <c r="CEG138" s="38"/>
      <c r="CEH138" s="38"/>
      <c r="CEI138" s="38"/>
      <c r="CEJ138" s="38"/>
      <c r="CEK138" s="38"/>
      <c r="CEL138" s="38"/>
      <c r="CEM138" s="38"/>
      <c r="CEN138" s="38"/>
      <c r="CEO138" s="38"/>
      <c r="CEP138" s="38"/>
      <c r="CEQ138" s="38"/>
      <c r="CER138" s="38"/>
      <c r="CES138" s="38"/>
      <c r="CET138" s="38"/>
      <c r="CEU138" s="38"/>
      <c r="CEV138" s="38"/>
      <c r="CEW138" s="38"/>
      <c r="CEX138" s="38"/>
      <c r="CEY138" s="38"/>
      <c r="CEZ138" s="38"/>
      <c r="CFA138" s="38"/>
      <c r="CFB138" s="38"/>
      <c r="CFC138" s="38"/>
      <c r="CFD138" s="38"/>
      <c r="CFE138" s="38"/>
      <c r="CFF138" s="38"/>
      <c r="CFG138" s="38"/>
      <c r="CFH138" s="38"/>
      <c r="CFI138" s="38"/>
      <c r="CFJ138" s="38"/>
      <c r="CFK138" s="38"/>
      <c r="CFL138" s="38"/>
      <c r="CFM138" s="38"/>
      <c r="CFN138" s="38"/>
      <c r="CFO138" s="38"/>
      <c r="CFP138" s="38"/>
      <c r="CFQ138" s="38"/>
      <c r="CFR138" s="38"/>
      <c r="CFS138" s="38"/>
      <c r="CFT138" s="38"/>
      <c r="CFU138" s="38"/>
      <c r="CFV138" s="38"/>
      <c r="CFW138" s="38"/>
      <c r="CFX138" s="38"/>
      <c r="CFY138" s="38"/>
      <c r="CFZ138" s="38"/>
      <c r="CGA138" s="38"/>
      <c r="CGB138" s="38"/>
      <c r="CGC138" s="38"/>
      <c r="CGD138" s="38"/>
      <c r="CGE138" s="38"/>
      <c r="CGF138" s="38"/>
      <c r="CGG138" s="38"/>
      <c r="CGH138" s="38"/>
      <c r="CGI138" s="38"/>
      <c r="CGJ138" s="38"/>
      <c r="CGK138" s="38"/>
      <c r="CGL138" s="38"/>
      <c r="CGM138" s="38"/>
      <c r="CGN138" s="38"/>
      <c r="CGO138" s="38"/>
      <c r="CGP138" s="38"/>
      <c r="CGQ138" s="38"/>
      <c r="CGR138" s="38"/>
      <c r="CGS138" s="38"/>
      <c r="CGT138" s="38"/>
      <c r="CGU138" s="38"/>
      <c r="CGV138" s="38"/>
      <c r="CGW138" s="38"/>
      <c r="CGX138" s="38"/>
      <c r="CGY138" s="38"/>
      <c r="CGZ138" s="38"/>
      <c r="CHA138" s="38"/>
      <c r="CHB138" s="38"/>
      <c r="CHC138" s="38"/>
      <c r="CHD138" s="38"/>
      <c r="CHE138" s="38"/>
      <c r="CHF138" s="38"/>
      <c r="CHG138" s="38"/>
      <c r="CHH138" s="38"/>
      <c r="CHI138" s="38"/>
      <c r="CHJ138" s="38"/>
      <c r="CHK138" s="38"/>
      <c r="CHL138" s="38"/>
      <c r="CHM138" s="38"/>
      <c r="CHN138" s="38"/>
      <c r="CHO138" s="38"/>
      <c r="CHP138" s="38"/>
      <c r="CHQ138" s="38"/>
      <c r="CHR138" s="38"/>
      <c r="CHS138" s="38"/>
      <c r="CHT138" s="38"/>
      <c r="CHU138" s="38"/>
      <c r="CHV138" s="38"/>
      <c r="CHW138" s="38"/>
      <c r="CHX138" s="38"/>
      <c r="CHY138" s="38"/>
      <c r="CHZ138" s="38"/>
      <c r="CIA138" s="38"/>
      <c r="CIB138" s="38"/>
      <c r="CIC138" s="38"/>
      <c r="CID138" s="38"/>
      <c r="CIE138" s="38"/>
      <c r="CIF138" s="38"/>
      <c r="CIG138" s="38"/>
      <c r="CIH138" s="38"/>
      <c r="CII138" s="38"/>
      <c r="CIJ138" s="38"/>
      <c r="CIK138" s="38"/>
      <c r="CIL138" s="38"/>
      <c r="CIM138" s="38"/>
      <c r="CIN138" s="38"/>
      <c r="CIO138" s="38"/>
      <c r="CIP138" s="38"/>
      <c r="CIQ138" s="38"/>
      <c r="CIR138" s="38"/>
      <c r="CIS138" s="38"/>
      <c r="CIT138" s="38"/>
      <c r="CIU138" s="38"/>
      <c r="CIV138" s="38"/>
      <c r="CIW138" s="38"/>
      <c r="CIX138" s="38"/>
      <c r="CIY138" s="38"/>
      <c r="CIZ138" s="38"/>
      <c r="CJA138" s="38"/>
      <c r="CJB138" s="38"/>
      <c r="CJC138" s="38"/>
      <c r="CJD138" s="38"/>
      <c r="CJE138" s="38"/>
      <c r="CJF138" s="38"/>
      <c r="CJG138" s="38"/>
      <c r="CJH138" s="38"/>
      <c r="CJI138" s="38"/>
      <c r="CJJ138" s="38"/>
      <c r="CJK138" s="38"/>
      <c r="CJL138" s="38"/>
      <c r="CJM138" s="38"/>
      <c r="CJN138" s="38"/>
      <c r="CJO138" s="38"/>
      <c r="CJP138" s="38"/>
      <c r="CJQ138" s="38"/>
      <c r="CJR138" s="38"/>
      <c r="CJS138" s="38"/>
      <c r="CJT138" s="38"/>
      <c r="CJU138" s="38"/>
      <c r="CJV138" s="38"/>
      <c r="CJW138" s="38"/>
      <c r="CJX138" s="38"/>
      <c r="CJY138" s="38"/>
      <c r="CJZ138" s="38"/>
      <c r="CKA138" s="38"/>
      <c r="CKB138" s="38"/>
      <c r="CKC138" s="38"/>
      <c r="CKD138" s="38"/>
      <c r="CKE138" s="38"/>
      <c r="CKF138" s="38"/>
      <c r="CKG138" s="38"/>
      <c r="CKH138" s="38"/>
      <c r="CKI138" s="38"/>
      <c r="CKJ138" s="38"/>
      <c r="CKK138" s="38"/>
      <c r="CKL138" s="38"/>
      <c r="CKM138" s="38"/>
      <c r="CKN138" s="38"/>
      <c r="CKO138" s="38"/>
      <c r="CKP138" s="38"/>
      <c r="CKQ138" s="38"/>
      <c r="CKR138" s="38"/>
      <c r="CKS138" s="38"/>
      <c r="CKT138" s="38"/>
      <c r="CKU138" s="38"/>
      <c r="CKV138" s="38"/>
      <c r="CKW138" s="38"/>
      <c r="CKX138" s="38"/>
      <c r="CKY138" s="38"/>
      <c r="CKZ138" s="38"/>
      <c r="CLA138" s="38"/>
      <c r="CLB138" s="38"/>
      <c r="CLC138" s="38"/>
      <c r="CLD138" s="38"/>
      <c r="CLE138" s="38"/>
      <c r="CLF138" s="38"/>
      <c r="CLG138" s="38"/>
      <c r="CLH138" s="38"/>
      <c r="CLI138" s="38"/>
      <c r="CLJ138" s="38"/>
      <c r="CLK138" s="38"/>
      <c r="CLL138" s="38"/>
      <c r="CLM138" s="38"/>
      <c r="CLN138" s="38"/>
      <c r="CLO138" s="38"/>
      <c r="CLP138" s="38"/>
      <c r="CLQ138" s="38"/>
      <c r="CLR138" s="38"/>
      <c r="CLS138" s="38"/>
      <c r="CLT138" s="38"/>
      <c r="CLU138" s="38"/>
      <c r="CLV138" s="38"/>
      <c r="CLW138" s="38"/>
      <c r="CLX138" s="38"/>
      <c r="CLY138" s="38"/>
      <c r="CLZ138" s="38"/>
      <c r="CMA138" s="38"/>
      <c r="CMB138" s="38"/>
      <c r="CMC138" s="38"/>
      <c r="CMD138" s="38"/>
      <c r="CME138" s="38"/>
      <c r="CMF138" s="38"/>
      <c r="CMG138" s="38"/>
      <c r="CMH138" s="38"/>
      <c r="CMI138" s="38"/>
      <c r="CMJ138" s="38"/>
      <c r="CMK138" s="38"/>
      <c r="CML138" s="38"/>
      <c r="CMM138" s="38"/>
      <c r="CMN138" s="38"/>
      <c r="CMO138" s="38"/>
      <c r="CMP138" s="38"/>
      <c r="CMQ138" s="38"/>
      <c r="CMR138" s="38"/>
      <c r="CMS138" s="38"/>
      <c r="CMT138" s="38"/>
      <c r="CMU138" s="38"/>
      <c r="CMV138" s="38"/>
      <c r="CMW138" s="38"/>
      <c r="CMX138" s="38"/>
      <c r="CMY138" s="38"/>
      <c r="CMZ138" s="38"/>
      <c r="CNA138" s="38"/>
      <c r="CNB138" s="38"/>
      <c r="CNC138" s="38"/>
      <c r="CND138" s="38"/>
      <c r="CNE138" s="38"/>
      <c r="CNF138" s="38"/>
      <c r="CNG138" s="38"/>
      <c r="CNH138" s="38"/>
      <c r="CNI138" s="38"/>
      <c r="CNJ138" s="38"/>
      <c r="CNK138" s="38"/>
      <c r="CNL138" s="38"/>
      <c r="CNM138" s="38"/>
      <c r="CNN138" s="38"/>
      <c r="CNO138" s="38"/>
      <c r="CNP138" s="38"/>
      <c r="CNQ138" s="38"/>
      <c r="CNR138" s="38"/>
      <c r="CNS138" s="38"/>
      <c r="CNT138" s="38"/>
      <c r="CNU138" s="38"/>
      <c r="CNV138" s="38"/>
      <c r="CNW138" s="38"/>
      <c r="CNX138" s="38"/>
      <c r="CNY138" s="38"/>
      <c r="CNZ138" s="38"/>
      <c r="COA138" s="38"/>
      <c r="COB138" s="38"/>
      <c r="COC138" s="38"/>
      <c r="COD138" s="38"/>
      <c r="COE138" s="38"/>
      <c r="COF138" s="38"/>
      <c r="COG138" s="38"/>
      <c r="COH138" s="38"/>
      <c r="COI138" s="38"/>
      <c r="COJ138" s="38"/>
      <c r="COK138" s="38"/>
      <c r="COL138" s="38"/>
      <c r="COM138" s="38"/>
      <c r="CON138" s="38"/>
      <c r="COO138" s="38"/>
      <c r="COP138" s="38"/>
      <c r="COQ138" s="38"/>
      <c r="COR138" s="38"/>
      <c r="COS138" s="38"/>
      <c r="COT138" s="38"/>
      <c r="COU138" s="38"/>
      <c r="COV138" s="38"/>
      <c r="COW138" s="38"/>
      <c r="COX138" s="38"/>
      <c r="COY138" s="38"/>
      <c r="COZ138" s="38"/>
      <c r="CPA138" s="38"/>
      <c r="CPB138" s="38"/>
      <c r="CPC138" s="38"/>
      <c r="CPD138" s="38"/>
      <c r="CPE138" s="38"/>
      <c r="CPF138" s="38"/>
      <c r="CPG138" s="38"/>
      <c r="CPH138" s="38"/>
      <c r="CPI138" s="38"/>
      <c r="CPJ138" s="38"/>
      <c r="CPK138" s="38"/>
      <c r="CPL138" s="38"/>
      <c r="CPM138" s="38"/>
      <c r="CPN138" s="38"/>
      <c r="CPO138" s="38"/>
      <c r="CPP138" s="38"/>
      <c r="CPQ138" s="38"/>
      <c r="CPR138" s="38"/>
      <c r="CPS138" s="38"/>
      <c r="CPT138" s="38"/>
      <c r="CPU138" s="38"/>
      <c r="CPV138" s="38"/>
      <c r="CPW138" s="38"/>
      <c r="CPX138" s="38"/>
      <c r="CPY138" s="38"/>
      <c r="CPZ138" s="38"/>
      <c r="CQA138" s="38"/>
      <c r="CQB138" s="38"/>
      <c r="CQC138" s="38"/>
      <c r="CQD138" s="38"/>
      <c r="CQE138" s="38"/>
      <c r="CQF138" s="38"/>
      <c r="CQG138" s="38"/>
      <c r="CQH138" s="38"/>
      <c r="CQI138" s="38"/>
      <c r="CQJ138" s="38"/>
      <c r="CQK138" s="38"/>
      <c r="CQL138" s="38"/>
      <c r="CQM138" s="38"/>
      <c r="CQN138" s="38"/>
      <c r="CQO138" s="38"/>
      <c r="CQP138" s="38"/>
      <c r="CQQ138" s="38"/>
      <c r="CQR138" s="38"/>
      <c r="CQS138" s="38"/>
      <c r="CQT138" s="38"/>
      <c r="CQU138" s="38"/>
      <c r="CQV138" s="38"/>
      <c r="CQW138" s="38"/>
      <c r="CQX138" s="38"/>
      <c r="CQY138" s="38"/>
      <c r="CQZ138" s="38"/>
      <c r="CRA138" s="38"/>
      <c r="CRB138" s="38"/>
      <c r="CRC138" s="38"/>
      <c r="CRD138" s="38"/>
      <c r="CRE138" s="38"/>
      <c r="CRF138" s="38"/>
      <c r="CRG138" s="38"/>
      <c r="CRH138" s="38"/>
      <c r="CRI138" s="38"/>
      <c r="CRJ138" s="38"/>
      <c r="CRK138" s="38"/>
      <c r="CRL138" s="38"/>
      <c r="CRM138" s="38"/>
      <c r="CRN138" s="38"/>
      <c r="CRO138" s="38"/>
      <c r="CRP138" s="38"/>
      <c r="CRQ138" s="38"/>
      <c r="CRR138" s="38"/>
      <c r="CRS138" s="38"/>
      <c r="CRT138" s="38"/>
      <c r="CRU138" s="38"/>
      <c r="CRV138" s="38"/>
      <c r="CRW138" s="38"/>
      <c r="CRX138" s="38"/>
      <c r="CRY138" s="38"/>
      <c r="CRZ138" s="38"/>
      <c r="CSA138" s="38"/>
      <c r="CSB138" s="38"/>
      <c r="CSC138" s="38"/>
      <c r="CSD138" s="38"/>
      <c r="CSE138" s="38"/>
      <c r="CSF138" s="38"/>
      <c r="CSG138" s="38"/>
      <c r="CSH138" s="38"/>
      <c r="CSI138" s="38"/>
      <c r="CSJ138" s="38"/>
      <c r="CSK138" s="38"/>
      <c r="CSL138" s="38"/>
      <c r="CSM138" s="38"/>
      <c r="CSN138" s="38"/>
      <c r="CSO138" s="38"/>
      <c r="CSP138" s="38"/>
      <c r="CSQ138" s="38"/>
      <c r="CSR138" s="38"/>
      <c r="CSS138" s="38"/>
      <c r="CST138" s="38"/>
      <c r="CSU138" s="38"/>
      <c r="CSV138" s="38"/>
      <c r="CSW138" s="38"/>
      <c r="CSX138" s="38"/>
      <c r="CSY138" s="38"/>
      <c r="CSZ138" s="38"/>
      <c r="CTA138" s="38"/>
      <c r="CTB138" s="38"/>
      <c r="CTC138" s="38"/>
      <c r="CTD138" s="38"/>
      <c r="CTE138" s="38"/>
      <c r="CTF138" s="38"/>
      <c r="CTG138" s="38"/>
      <c r="CTH138" s="38"/>
      <c r="CTI138" s="38"/>
      <c r="CTJ138" s="38"/>
      <c r="CTK138" s="38"/>
      <c r="CTL138" s="38"/>
      <c r="CTM138" s="38"/>
      <c r="CTN138" s="38"/>
      <c r="CTO138" s="38"/>
      <c r="CTP138" s="38"/>
      <c r="CTQ138" s="38"/>
      <c r="CTR138" s="38"/>
      <c r="CTS138" s="38"/>
      <c r="CTT138" s="38"/>
      <c r="CTU138" s="38"/>
      <c r="CTV138" s="38"/>
      <c r="CTW138" s="38"/>
      <c r="CTX138" s="38"/>
      <c r="CTY138" s="38"/>
      <c r="CTZ138" s="38"/>
      <c r="CUA138" s="38"/>
      <c r="CUB138" s="38"/>
      <c r="CUC138" s="38"/>
      <c r="CUD138" s="38"/>
      <c r="CUE138" s="38"/>
      <c r="CUF138" s="38"/>
      <c r="CUG138" s="38"/>
      <c r="CUH138" s="38"/>
      <c r="CUI138" s="38"/>
      <c r="CUJ138" s="38"/>
      <c r="CUK138" s="38"/>
      <c r="CUL138" s="38"/>
      <c r="CUM138" s="38"/>
      <c r="CUN138" s="38"/>
      <c r="CUO138" s="38"/>
      <c r="CUP138" s="38"/>
      <c r="CUQ138" s="38"/>
      <c r="CUR138" s="38"/>
      <c r="CUS138" s="38"/>
      <c r="CUT138" s="38"/>
      <c r="CUU138" s="38"/>
      <c r="CUV138" s="38"/>
      <c r="CUW138" s="38"/>
      <c r="CUX138" s="38"/>
      <c r="CUY138" s="38"/>
      <c r="CUZ138" s="38"/>
      <c r="CVA138" s="38"/>
      <c r="CVB138" s="38"/>
      <c r="CVC138" s="38"/>
      <c r="CVD138" s="38"/>
      <c r="CVE138" s="38"/>
      <c r="CVF138" s="38"/>
      <c r="CVG138" s="38"/>
      <c r="CVH138" s="38"/>
      <c r="CVI138" s="38"/>
      <c r="CVJ138" s="38"/>
      <c r="CVK138" s="38"/>
      <c r="CVL138" s="38"/>
      <c r="CVM138" s="38"/>
      <c r="CVN138" s="38"/>
      <c r="CVO138" s="38"/>
      <c r="CVP138" s="38"/>
      <c r="CVQ138" s="38"/>
      <c r="CVR138" s="38"/>
      <c r="CVS138" s="38"/>
      <c r="CVT138" s="38"/>
      <c r="CVU138" s="38"/>
      <c r="CVV138" s="38"/>
      <c r="CVW138" s="38"/>
      <c r="CVX138" s="38"/>
      <c r="CVY138" s="38"/>
      <c r="CVZ138" s="38"/>
      <c r="CWA138" s="38"/>
      <c r="CWB138" s="38"/>
      <c r="CWC138" s="38"/>
      <c r="CWD138" s="38"/>
      <c r="CWE138" s="38"/>
      <c r="CWF138" s="38"/>
      <c r="CWG138" s="38"/>
      <c r="CWH138" s="38"/>
      <c r="CWI138" s="38"/>
      <c r="CWJ138" s="38"/>
      <c r="CWK138" s="38"/>
      <c r="CWL138" s="38"/>
      <c r="CWM138" s="38"/>
      <c r="CWN138" s="38"/>
      <c r="CWO138" s="38"/>
      <c r="CWP138" s="38"/>
      <c r="CWQ138" s="38"/>
      <c r="CWR138" s="38"/>
      <c r="CWS138" s="38"/>
      <c r="CWT138" s="38"/>
      <c r="CWU138" s="38"/>
      <c r="CWV138" s="38"/>
      <c r="CWW138" s="38"/>
      <c r="CWX138" s="38"/>
      <c r="CWY138" s="38"/>
      <c r="CWZ138" s="38"/>
      <c r="CXA138" s="38"/>
      <c r="CXB138" s="38"/>
      <c r="CXC138" s="38"/>
      <c r="CXD138" s="38"/>
      <c r="CXE138" s="38"/>
      <c r="CXF138" s="38"/>
      <c r="CXG138" s="38"/>
      <c r="CXH138" s="38"/>
      <c r="CXI138" s="38"/>
      <c r="CXJ138" s="38"/>
      <c r="CXK138" s="38"/>
      <c r="CXL138" s="38"/>
      <c r="CXM138" s="38"/>
      <c r="CXN138" s="38"/>
      <c r="CXO138" s="38"/>
      <c r="CXP138" s="38"/>
      <c r="CXQ138" s="38"/>
      <c r="CXR138" s="38"/>
      <c r="CXS138" s="38"/>
      <c r="CXT138" s="38"/>
      <c r="CXU138" s="38"/>
      <c r="CXV138" s="38"/>
      <c r="CXW138" s="38"/>
      <c r="CXX138" s="38"/>
      <c r="CXY138" s="38"/>
      <c r="CXZ138" s="38"/>
      <c r="CYA138" s="38"/>
      <c r="CYB138" s="38"/>
      <c r="CYC138" s="38"/>
      <c r="CYD138" s="38"/>
      <c r="CYE138" s="38"/>
      <c r="CYF138" s="38"/>
      <c r="CYG138" s="38"/>
      <c r="CYH138" s="38"/>
      <c r="CYI138" s="38"/>
      <c r="CYJ138" s="38"/>
      <c r="CYK138" s="38"/>
      <c r="CYL138" s="38"/>
      <c r="CYM138" s="38"/>
      <c r="CYN138" s="38"/>
      <c r="CYO138" s="38"/>
      <c r="CYP138" s="38"/>
      <c r="CYQ138" s="38"/>
      <c r="CYR138" s="38"/>
      <c r="CYS138" s="38"/>
      <c r="CYT138" s="38"/>
      <c r="CYU138" s="38"/>
      <c r="CYV138" s="38"/>
      <c r="CYW138" s="38"/>
      <c r="CYX138" s="38"/>
      <c r="CYY138" s="38"/>
      <c r="CYZ138" s="38"/>
      <c r="CZA138" s="38"/>
      <c r="CZB138" s="38"/>
      <c r="CZC138" s="38"/>
      <c r="CZD138" s="38"/>
      <c r="CZE138" s="38"/>
      <c r="CZF138" s="38"/>
      <c r="CZG138" s="38"/>
      <c r="CZH138" s="38"/>
      <c r="CZI138" s="38"/>
      <c r="CZJ138" s="38"/>
      <c r="CZK138" s="38"/>
      <c r="CZL138" s="38"/>
      <c r="CZM138" s="38"/>
      <c r="CZN138" s="38"/>
      <c r="CZO138" s="38"/>
      <c r="CZP138" s="38"/>
      <c r="CZQ138" s="38"/>
      <c r="CZR138" s="38"/>
      <c r="CZS138" s="38"/>
      <c r="CZT138" s="38"/>
      <c r="CZU138" s="38"/>
      <c r="CZV138" s="38"/>
      <c r="CZW138" s="38"/>
      <c r="CZX138" s="38"/>
      <c r="CZY138" s="38"/>
      <c r="CZZ138" s="38"/>
      <c r="DAA138" s="38"/>
      <c r="DAB138" s="38"/>
      <c r="DAC138" s="38"/>
      <c r="DAD138" s="38"/>
      <c r="DAE138" s="38"/>
      <c r="DAF138" s="38"/>
      <c r="DAG138" s="38"/>
      <c r="DAH138" s="38"/>
      <c r="DAI138" s="38"/>
      <c r="DAJ138" s="38"/>
      <c r="DAK138" s="38"/>
      <c r="DAL138" s="38"/>
      <c r="DAM138" s="38"/>
      <c r="DAN138" s="38"/>
      <c r="DAO138" s="38"/>
      <c r="DAP138" s="38"/>
      <c r="DAQ138" s="38"/>
      <c r="DAR138" s="38"/>
      <c r="DAS138" s="38"/>
      <c r="DAT138" s="38"/>
      <c r="DAU138" s="38"/>
      <c r="DAV138" s="38"/>
      <c r="DAW138" s="38"/>
      <c r="DAX138" s="38"/>
      <c r="DAY138" s="38"/>
      <c r="DAZ138" s="38"/>
      <c r="DBA138" s="38"/>
      <c r="DBB138" s="38"/>
      <c r="DBC138" s="38"/>
      <c r="DBD138" s="38"/>
      <c r="DBE138" s="38"/>
      <c r="DBF138" s="38"/>
      <c r="DBG138" s="38"/>
      <c r="DBH138" s="38"/>
      <c r="DBI138" s="38"/>
      <c r="DBJ138" s="38"/>
      <c r="DBK138" s="38"/>
      <c r="DBL138" s="38"/>
      <c r="DBM138" s="38"/>
      <c r="DBN138" s="38"/>
      <c r="DBO138" s="38"/>
      <c r="DBP138" s="38"/>
      <c r="DBQ138" s="38"/>
      <c r="DBR138" s="38"/>
      <c r="DBS138" s="38"/>
      <c r="DBT138" s="38"/>
      <c r="DBU138" s="38"/>
      <c r="DBV138" s="38"/>
      <c r="DBW138" s="38"/>
      <c r="DBX138" s="38"/>
      <c r="DBY138" s="38"/>
      <c r="DBZ138" s="38"/>
      <c r="DCA138" s="38"/>
      <c r="DCB138" s="38"/>
      <c r="DCC138" s="38"/>
      <c r="DCD138" s="38"/>
      <c r="DCE138" s="38"/>
      <c r="DCF138" s="38"/>
      <c r="DCG138" s="38"/>
      <c r="DCH138" s="38"/>
      <c r="DCI138" s="38"/>
      <c r="DCJ138" s="38"/>
      <c r="DCK138" s="38"/>
      <c r="DCL138" s="38"/>
      <c r="DCM138" s="38"/>
      <c r="DCN138" s="38"/>
      <c r="DCO138" s="38"/>
      <c r="DCP138" s="38"/>
      <c r="DCQ138" s="38"/>
      <c r="DCR138" s="38"/>
      <c r="DCS138" s="38"/>
      <c r="DCT138" s="38"/>
      <c r="DCU138" s="38"/>
      <c r="DCV138" s="38"/>
      <c r="DCW138" s="38"/>
      <c r="DCX138" s="38"/>
      <c r="DCY138" s="38"/>
      <c r="DCZ138" s="38"/>
      <c r="DDA138" s="38"/>
      <c r="DDB138" s="38"/>
      <c r="DDC138" s="38"/>
      <c r="DDD138" s="38"/>
      <c r="DDE138" s="38"/>
      <c r="DDF138" s="38"/>
      <c r="DDG138" s="38"/>
      <c r="DDH138" s="38"/>
      <c r="DDI138" s="38"/>
      <c r="DDJ138" s="38"/>
      <c r="DDK138" s="38"/>
      <c r="DDL138" s="38"/>
      <c r="DDM138" s="38"/>
      <c r="DDN138" s="38"/>
      <c r="DDO138" s="38"/>
      <c r="DDP138" s="38"/>
      <c r="DDQ138" s="38"/>
      <c r="DDR138" s="38"/>
      <c r="DDS138" s="38"/>
      <c r="DDT138" s="38"/>
      <c r="DDU138" s="38"/>
      <c r="DDV138" s="38"/>
      <c r="DDW138" s="38"/>
      <c r="DDX138" s="38"/>
      <c r="DDY138" s="38"/>
      <c r="DDZ138" s="38"/>
      <c r="DEA138" s="38"/>
      <c r="DEB138" s="38"/>
      <c r="DEC138" s="38"/>
      <c r="DED138" s="38"/>
      <c r="DEE138" s="38"/>
      <c r="DEF138" s="38"/>
      <c r="DEG138" s="38"/>
      <c r="DEH138" s="38"/>
      <c r="DEI138" s="38"/>
      <c r="DEJ138" s="38"/>
      <c r="DEK138" s="38"/>
      <c r="DEL138" s="38"/>
      <c r="DEM138" s="38"/>
      <c r="DEN138" s="38"/>
      <c r="DEO138" s="38"/>
      <c r="DEP138" s="38"/>
      <c r="DEQ138" s="38"/>
      <c r="DER138" s="38"/>
      <c r="DES138" s="38"/>
      <c r="DET138" s="38"/>
      <c r="DEU138" s="38"/>
      <c r="DEV138" s="38"/>
      <c r="DEW138" s="38"/>
      <c r="DEX138" s="38"/>
      <c r="DEY138" s="38"/>
      <c r="DEZ138" s="38"/>
      <c r="DFA138" s="38"/>
      <c r="DFB138" s="38"/>
      <c r="DFC138" s="38"/>
      <c r="DFD138" s="38"/>
      <c r="DFE138" s="38"/>
      <c r="DFF138" s="38"/>
      <c r="DFG138" s="38"/>
      <c r="DFH138" s="38"/>
      <c r="DFI138" s="38"/>
      <c r="DFJ138" s="38"/>
      <c r="DFK138" s="38"/>
      <c r="DFL138" s="38"/>
      <c r="DFM138" s="38"/>
      <c r="DFN138" s="38"/>
      <c r="DFO138" s="38"/>
      <c r="DFP138" s="38"/>
      <c r="DFQ138" s="38"/>
      <c r="DFR138" s="38"/>
      <c r="DFS138" s="38"/>
      <c r="DFT138" s="38"/>
      <c r="DFU138" s="38"/>
      <c r="DFV138" s="38"/>
      <c r="DFW138" s="38"/>
      <c r="DFX138" s="38"/>
      <c r="DFY138" s="38"/>
      <c r="DFZ138" s="38"/>
      <c r="DGA138" s="38"/>
      <c r="DGB138" s="38"/>
      <c r="DGC138" s="38"/>
      <c r="DGD138" s="38"/>
      <c r="DGE138" s="38"/>
      <c r="DGF138" s="38"/>
      <c r="DGG138" s="38"/>
      <c r="DGH138" s="38"/>
      <c r="DGI138" s="38"/>
      <c r="DGJ138" s="38"/>
      <c r="DGK138" s="38"/>
      <c r="DGL138" s="38"/>
      <c r="DGM138" s="38"/>
      <c r="DGN138" s="38"/>
      <c r="DGO138" s="38"/>
      <c r="DGP138" s="38"/>
      <c r="DGQ138" s="38"/>
      <c r="DGR138" s="38"/>
      <c r="DGS138" s="38"/>
      <c r="DGT138" s="38"/>
      <c r="DGU138" s="38"/>
      <c r="DGV138" s="38"/>
      <c r="DGW138" s="38"/>
      <c r="DGX138" s="38"/>
      <c r="DGY138" s="38"/>
      <c r="DGZ138" s="38"/>
      <c r="DHA138" s="38"/>
      <c r="DHB138" s="38"/>
      <c r="DHC138" s="38"/>
      <c r="DHD138" s="38"/>
      <c r="DHE138" s="38"/>
      <c r="DHF138" s="38"/>
      <c r="DHG138" s="38"/>
      <c r="DHH138" s="38"/>
      <c r="DHI138" s="38"/>
      <c r="DHJ138" s="38"/>
      <c r="DHK138" s="38"/>
      <c r="DHL138" s="38"/>
      <c r="DHM138" s="38"/>
      <c r="DHN138" s="38"/>
      <c r="DHO138" s="38"/>
      <c r="DHP138" s="38"/>
      <c r="DHQ138" s="38"/>
      <c r="DHR138" s="38"/>
      <c r="DHS138" s="38"/>
      <c r="DHT138" s="38"/>
      <c r="DHU138" s="38"/>
      <c r="DHV138" s="38"/>
      <c r="DHW138" s="38"/>
      <c r="DHX138" s="38"/>
      <c r="DHY138" s="38"/>
      <c r="DHZ138" s="38"/>
      <c r="DIA138" s="38"/>
      <c r="DIB138" s="38"/>
      <c r="DIC138" s="38"/>
      <c r="DID138" s="38"/>
      <c r="DIE138" s="38"/>
      <c r="DIF138" s="38"/>
      <c r="DIG138" s="38"/>
      <c r="DIH138" s="38"/>
      <c r="DII138" s="38"/>
      <c r="DIJ138" s="38"/>
      <c r="DIK138" s="38"/>
      <c r="DIL138" s="38"/>
      <c r="DIM138" s="38"/>
      <c r="DIN138" s="38"/>
      <c r="DIO138" s="38"/>
      <c r="DIP138" s="38"/>
      <c r="DIQ138" s="38"/>
      <c r="DIR138" s="38"/>
      <c r="DIS138" s="38"/>
      <c r="DIT138" s="38"/>
      <c r="DIU138" s="38"/>
      <c r="DIV138" s="38"/>
      <c r="DIW138" s="38"/>
      <c r="DIX138" s="38"/>
      <c r="DIY138" s="38"/>
      <c r="DIZ138" s="38"/>
      <c r="DJA138" s="38"/>
      <c r="DJB138" s="38"/>
      <c r="DJC138" s="38"/>
      <c r="DJD138" s="38"/>
      <c r="DJE138" s="38"/>
      <c r="DJF138" s="38"/>
      <c r="DJG138" s="38"/>
      <c r="DJH138" s="38"/>
      <c r="DJI138" s="38"/>
      <c r="DJJ138" s="38"/>
      <c r="DJK138" s="38"/>
      <c r="DJL138" s="38"/>
      <c r="DJM138" s="38"/>
      <c r="DJN138" s="38"/>
      <c r="DJO138" s="38"/>
      <c r="DJP138" s="38"/>
      <c r="DJQ138" s="38"/>
      <c r="DJR138" s="38"/>
      <c r="DJS138" s="38"/>
      <c r="DJT138" s="38"/>
      <c r="DJU138" s="38"/>
      <c r="DJV138" s="38"/>
      <c r="DJW138" s="38"/>
      <c r="DJX138" s="38"/>
      <c r="DJY138" s="38"/>
      <c r="DJZ138" s="38"/>
      <c r="DKA138" s="38"/>
      <c r="DKB138" s="38"/>
      <c r="DKC138" s="38"/>
      <c r="DKD138" s="38"/>
      <c r="DKE138" s="38"/>
      <c r="DKF138" s="38"/>
      <c r="DKG138" s="38"/>
      <c r="DKH138" s="38"/>
      <c r="DKI138" s="38"/>
      <c r="DKJ138" s="38"/>
      <c r="DKK138" s="38"/>
      <c r="DKL138" s="38"/>
      <c r="DKM138" s="38"/>
      <c r="DKN138" s="38"/>
      <c r="DKO138" s="38"/>
      <c r="DKP138" s="38"/>
      <c r="DKQ138" s="38"/>
      <c r="DKR138" s="38"/>
      <c r="DKS138" s="38"/>
      <c r="DKT138" s="38"/>
      <c r="DKU138" s="38"/>
      <c r="DKV138" s="38"/>
      <c r="DKW138" s="38"/>
      <c r="DKX138" s="38"/>
      <c r="DKY138" s="38"/>
      <c r="DKZ138" s="38"/>
      <c r="DLA138" s="38"/>
      <c r="DLB138" s="38"/>
      <c r="DLC138" s="38"/>
      <c r="DLD138" s="38"/>
      <c r="DLE138" s="38"/>
      <c r="DLF138" s="38"/>
      <c r="DLG138" s="38"/>
      <c r="DLH138" s="38"/>
      <c r="DLI138" s="38"/>
      <c r="DLJ138" s="38"/>
      <c r="DLK138" s="38"/>
      <c r="DLL138" s="38"/>
      <c r="DLM138" s="38"/>
      <c r="DLN138" s="38"/>
      <c r="DLO138" s="38"/>
      <c r="DLP138" s="38"/>
      <c r="DLQ138" s="38"/>
      <c r="DLR138" s="38"/>
      <c r="DLS138" s="38"/>
      <c r="DLT138" s="38"/>
      <c r="DLU138" s="38"/>
      <c r="DLV138" s="38"/>
      <c r="DLW138" s="38"/>
      <c r="DLX138" s="38"/>
      <c r="DLY138" s="38"/>
      <c r="DLZ138" s="38"/>
      <c r="DMA138" s="38"/>
      <c r="DMB138" s="38"/>
      <c r="DMC138" s="38"/>
      <c r="DMD138" s="38"/>
      <c r="DME138" s="38"/>
      <c r="DMF138" s="38"/>
      <c r="DMG138" s="38"/>
      <c r="DMH138" s="38"/>
      <c r="DMI138" s="38"/>
      <c r="DMJ138" s="38"/>
      <c r="DMK138" s="38"/>
      <c r="DML138" s="38"/>
      <c r="DMM138" s="38"/>
      <c r="DMN138" s="38"/>
      <c r="DMO138" s="38"/>
      <c r="DMP138" s="38"/>
      <c r="DMQ138" s="38"/>
      <c r="DMR138" s="38"/>
      <c r="DMS138" s="38"/>
      <c r="DMT138" s="38"/>
      <c r="DMU138" s="38"/>
      <c r="DMV138" s="38"/>
      <c r="DMW138" s="38"/>
      <c r="DMX138" s="38"/>
      <c r="DMY138" s="38"/>
      <c r="DMZ138" s="38"/>
      <c r="DNA138" s="38"/>
      <c r="DNB138" s="38"/>
      <c r="DNC138" s="38"/>
      <c r="DND138" s="38"/>
      <c r="DNE138" s="38"/>
      <c r="DNF138" s="38"/>
      <c r="DNG138" s="38"/>
      <c r="DNH138" s="38"/>
      <c r="DNI138" s="38"/>
      <c r="DNJ138" s="38"/>
      <c r="DNK138" s="38"/>
      <c r="DNL138" s="38"/>
      <c r="DNM138" s="38"/>
      <c r="DNN138" s="38"/>
      <c r="DNO138" s="38"/>
      <c r="DNP138" s="38"/>
      <c r="DNQ138" s="38"/>
      <c r="DNR138" s="38"/>
      <c r="DNS138" s="38"/>
      <c r="DNT138" s="38"/>
      <c r="DNU138" s="38"/>
      <c r="DNV138" s="38"/>
      <c r="DNW138" s="38"/>
      <c r="DNX138" s="38"/>
      <c r="DNY138" s="38"/>
      <c r="DNZ138" s="38"/>
      <c r="DOA138" s="38"/>
      <c r="DOB138" s="38"/>
      <c r="DOC138" s="38"/>
      <c r="DOD138" s="38"/>
      <c r="DOE138" s="38"/>
      <c r="DOF138" s="38"/>
      <c r="DOG138" s="38"/>
      <c r="DOH138" s="38"/>
      <c r="DOI138" s="38"/>
      <c r="DOJ138" s="38"/>
      <c r="DOK138" s="38"/>
      <c r="DOL138" s="38"/>
      <c r="DOM138" s="38"/>
      <c r="DON138" s="38"/>
      <c r="DOO138" s="38"/>
      <c r="DOP138" s="38"/>
      <c r="DOQ138" s="38"/>
      <c r="DOR138" s="38"/>
      <c r="DOS138" s="38"/>
      <c r="DOT138" s="38"/>
      <c r="DOU138" s="38"/>
      <c r="DOV138" s="38"/>
      <c r="DOW138" s="38"/>
      <c r="DOX138" s="38"/>
      <c r="DOY138" s="38"/>
      <c r="DOZ138" s="38"/>
      <c r="DPA138" s="38"/>
      <c r="DPB138" s="38"/>
      <c r="DPC138" s="38"/>
      <c r="DPD138" s="38"/>
      <c r="DPE138" s="38"/>
      <c r="DPF138" s="38"/>
      <c r="DPG138" s="38"/>
      <c r="DPH138" s="38"/>
      <c r="DPI138" s="38"/>
      <c r="DPJ138" s="38"/>
      <c r="DPK138" s="38"/>
      <c r="DPL138" s="38"/>
      <c r="DPM138" s="38"/>
      <c r="DPN138" s="38"/>
      <c r="DPO138" s="38"/>
      <c r="DPP138" s="38"/>
      <c r="DPQ138" s="38"/>
      <c r="DPR138" s="38"/>
      <c r="DPS138" s="38"/>
      <c r="DPT138" s="38"/>
      <c r="DPU138" s="38"/>
      <c r="DPV138" s="38"/>
      <c r="DPW138" s="38"/>
      <c r="DPX138" s="38"/>
      <c r="DPY138" s="38"/>
      <c r="DPZ138" s="38"/>
      <c r="DQA138" s="38"/>
      <c r="DQB138" s="38"/>
      <c r="DQC138" s="38"/>
      <c r="DQD138" s="38"/>
      <c r="DQE138" s="38"/>
      <c r="DQF138" s="38"/>
      <c r="DQG138" s="38"/>
      <c r="DQH138" s="38"/>
      <c r="DQI138" s="38"/>
      <c r="DQJ138" s="38"/>
      <c r="DQK138" s="38"/>
      <c r="DQL138" s="38"/>
      <c r="DQM138" s="38"/>
      <c r="DQN138" s="38"/>
      <c r="DQO138" s="38"/>
      <c r="DQP138" s="38"/>
      <c r="DQQ138" s="38"/>
      <c r="DQR138" s="38"/>
      <c r="DQS138" s="38"/>
      <c r="DQT138" s="38"/>
      <c r="DQU138" s="38"/>
      <c r="DQV138" s="38"/>
      <c r="DQW138" s="38"/>
      <c r="DQX138" s="38"/>
      <c r="DQY138" s="38"/>
      <c r="DQZ138" s="38"/>
      <c r="DRA138" s="38"/>
      <c r="DRB138" s="38"/>
      <c r="DRC138" s="38"/>
      <c r="DRD138" s="38"/>
      <c r="DRE138" s="38"/>
      <c r="DRF138" s="38"/>
      <c r="DRG138" s="38"/>
      <c r="DRH138" s="38"/>
      <c r="DRI138" s="38"/>
      <c r="DRJ138" s="38"/>
      <c r="DRK138" s="38"/>
      <c r="DRL138" s="38"/>
      <c r="DRM138" s="38"/>
      <c r="DRN138" s="38"/>
      <c r="DRO138" s="38"/>
      <c r="DRP138" s="38"/>
      <c r="DRQ138" s="38"/>
      <c r="DRR138" s="38"/>
      <c r="DRS138" s="38"/>
      <c r="DRT138" s="38"/>
      <c r="DRU138" s="38"/>
      <c r="DRV138" s="38"/>
      <c r="DRW138" s="38"/>
      <c r="DRX138" s="38"/>
      <c r="DRY138" s="38"/>
      <c r="DRZ138" s="38"/>
      <c r="DSA138" s="38"/>
      <c r="DSB138" s="38"/>
      <c r="DSC138" s="38"/>
      <c r="DSD138" s="38"/>
      <c r="DSE138" s="38"/>
      <c r="DSF138" s="38"/>
      <c r="DSG138" s="38"/>
      <c r="DSH138" s="38"/>
      <c r="DSI138" s="38"/>
      <c r="DSJ138" s="38"/>
      <c r="DSK138" s="38"/>
      <c r="DSL138" s="38"/>
      <c r="DSM138" s="38"/>
      <c r="DSN138" s="38"/>
      <c r="DSO138" s="38"/>
      <c r="DSP138" s="38"/>
      <c r="DSQ138" s="38"/>
      <c r="DSR138" s="38"/>
      <c r="DSS138" s="38"/>
      <c r="DST138" s="38"/>
      <c r="DSU138" s="38"/>
      <c r="DSV138" s="38"/>
      <c r="DSW138" s="38"/>
      <c r="DSX138" s="38"/>
      <c r="DSY138" s="38"/>
      <c r="DSZ138" s="38"/>
      <c r="DTA138" s="38"/>
      <c r="DTB138" s="38"/>
      <c r="DTC138" s="38"/>
      <c r="DTD138" s="38"/>
      <c r="DTE138" s="38"/>
      <c r="DTF138" s="38"/>
      <c r="DTG138" s="38"/>
      <c r="DTH138" s="38"/>
      <c r="DTI138" s="38"/>
      <c r="DTJ138" s="38"/>
      <c r="DTK138" s="38"/>
      <c r="DTL138" s="38"/>
      <c r="DTM138" s="38"/>
      <c r="DTN138" s="38"/>
      <c r="DTO138" s="38"/>
      <c r="DTP138" s="38"/>
      <c r="DTQ138" s="38"/>
      <c r="DTR138" s="38"/>
      <c r="DTS138" s="38"/>
      <c r="DTT138" s="38"/>
      <c r="DTU138" s="38"/>
      <c r="DTV138" s="38"/>
      <c r="DTW138" s="38"/>
      <c r="DTX138" s="38"/>
      <c r="DTY138" s="38"/>
      <c r="DTZ138" s="38"/>
      <c r="DUA138" s="38"/>
      <c r="DUB138" s="38"/>
      <c r="DUC138" s="38"/>
      <c r="DUD138" s="38"/>
      <c r="DUE138" s="38"/>
      <c r="DUF138" s="38"/>
      <c r="DUG138" s="38"/>
      <c r="DUH138" s="38"/>
      <c r="DUI138" s="38"/>
      <c r="DUJ138" s="38"/>
      <c r="DUK138" s="38"/>
      <c r="DUL138" s="38"/>
      <c r="DUM138" s="38"/>
      <c r="DUN138" s="38"/>
      <c r="DUO138" s="38"/>
      <c r="DUP138" s="38"/>
      <c r="DUQ138" s="38"/>
      <c r="DUR138" s="38"/>
      <c r="DUS138" s="38"/>
      <c r="DUT138" s="38"/>
      <c r="DUU138" s="38"/>
      <c r="DUV138" s="38"/>
      <c r="DUW138" s="38"/>
      <c r="DUX138" s="38"/>
      <c r="DUY138" s="38"/>
      <c r="DUZ138" s="38"/>
      <c r="DVA138" s="38"/>
      <c r="DVB138" s="38"/>
      <c r="DVC138" s="38"/>
      <c r="DVD138" s="38"/>
      <c r="DVE138" s="38"/>
      <c r="DVF138" s="38"/>
      <c r="DVG138" s="38"/>
      <c r="DVH138" s="38"/>
      <c r="DVI138" s="38"/>
      <c r="DVJ138" s="38"/>
      <c r="DVK138" s="38"/>
      <c r="DVL138" s="38"/>
      <c r="DVM138" s="38"/>
      <c r="DVN138" s="38"/>
      <c r="DVO138" s="38"/>
      <c r="DVP138" s="38"/>
      <c r="DVQ138" s="38"/>
      <c r="DVR138" s="38"/>
      <c r="DVS138" s="38"/>
      <c r="DVT138" s="38"/>
      <c r="DVU138" s="38"/>
      <c r="DVV138" s="38"/>
      <c r="DVW138" s="38"/>
      <c r="DVX138" s="38"/>
      <c r="DVY138" s="38"/>
      <c r="DVZ138" s="38"/>
      <c r="DWA138" s="38"/>
      <c r="DWB138" s="38"/>
      <c r="DWC138" s="38"/>
      <c r="DWD138" s="38"/>
      <c r="DWE138" s="38"/>
      <c r="DWF138" s="38"/>
      <c r="DWG138" s="38"/>
      <c r="DWH138" s="38"/>
      <c r="DWI138" s="38"/>
      <c r="DWJ138" s="38"/>
      <c r="DWK138" s="38"/>
      <c r="DWL138" s="38"/>
      <c r="DWM138" s="38"/>
      <c r="DWN138" s="38"/>
      <c r="DWO138" s="38"/>
      <c r="DWP138" s="38"/>
      <c r="DWQ138" s="38"/>
      <c r="DWR138" s="38"/>
      <c r="DWS138" s="38"/>
      <c r="DWT138" s="38"/>
      <c r="DWU138" s="38"/>
      <c r="DWV138" s="38"/>
      <c r="DWW138" s="38"/>
      <c r="DWX138" s="38"/>
      <c r="DWY138" s="38"/>
      <c r="DWZ138" s="38"/>
      <c r="DXA138" s="38"/>
      <c r="DXB138" s="38"/>
      <c r="DXC138" s="38"/>
      <c r="DXD138" s="38"/>
      <c r="DXE138" s="38"/>
      <c r="DXF138" s="38"/>
      <c r="DXG138" s="38"/>
      <c r="DXH138" s="38"/>
      <c r="DXI138" s="38"/>
      <c r="DXJ138" s="38"/>
      <c r="DXK138" s="38"/>
      <c r="DXL138" s="38"/>
      <c r="DXM138" s="38"/>
      <c r="DXN138" s="38"/>
      <c r="DXO138" s="38"/>
      <c r="DXP138" s="38"/>
      <c r="DXQ138" s="38"/>
      <c r="DXR138" s="38"/>
      <c r="DXS138" s="38"/>
      <c r="DXT138" s="38"/>
      <c r="DXU138" s="38"/>
      <c r="DXV138" s="38"/>
      <c r="DXW138" s="38"/>
      <c r="DXX138" s="38"/>
      <c r="DXY138" s="38"/>
      <c r="DXZ138" s="38"/>
      <c r="DYA138" s="38"/>
      <c r="DYB138" s="38"/>
      <c r="DYC138" s="38"/>
      <c r="DYD138" s="38"/>
      <c r="DYE138" s="38"/>
      <c r="DYF138" s="38"/>
      <c r="DYG138" s="38"/>
      <c r="DYH138" s="38"/>
      <c r="DYI138" s="38"/>
      <c r="DYJ138" s="38"/>
      <c r="DYK138" s="38"/>
      <c r="DYL138" s="38"/>
      <c r="DYM138" s="38"/>
      <c r="DYN138" s="38"/>
      <c r="DYO138" s="38"/>
      <c r="DYP138" s="38"/>
      <c r="DYQ138" s="38"/>
      <c r="DYR138" s="38"/>
      <c r="DYS138" s="38"/>
      <c r="DYT138" s="38"/>
      <c r="DYU138" s="38"/>
      <c r="DYV138" s="38"/>
      <c r="DYW138" s="38"/>
      <c r="DYX138" s="38"/>
      <c r="DYY138" s="38"/>
      <c r="DYZ138" s="38"/>
      <c r="DZA138" s="38"/>
      <c r="DZB138" s="38"/>
      <c r="DZC138" s="38"/>
      <c r="DZD138" s="38"/>
      <c r="DZE138" s="38"/>
      <c r="DZF138" s="38"/>
      <c r="DZG138" s="38"/>
      <c r="DZH138" s="38"/>
      <c r="DZI138" s="38"/>
      <c r="DZJ138" s="38"/>
      <c r="DZK138" s="38"/>
      <c r="DZL138" s="38"/>
      <c r="DZM138" s="38"/>
      <c r="DZN138" s="38"/>
      <c r="DZO138" s="38"/>
      <c r="DZP138" s="38"/>
      <c r="DZQ138" s="38"/>
      <c r="DZR138" s="38"/>
      <c r="DZS138" s="38"/>
      <c r="DZT138" s="38"/>
      <c r="DZU138" s="38"/>
      <c r="DZV138" s="38"/>
      <c r="DZW138" s="38"/>
      <c r="DZX138" s="38"/>
      <c r="DZY138" s="38"/>
      <c r="DZZ138" s="38"/>
      <c r="EAA138" s="38"/>
      <c r="EAB138" s="38"/>
      <c r="EAC138" s="38"/>
      <c r="EAD138" s="38"/>
      <c r="EAE138" s="38"/>
      <c r="EAF138" s="38"/>
      <c r="EAG138" s="38"/>
      <c r="EAH138" s="38"/>
      <c r="EAI138" s="38"/>
      <c r="EAJ138" s="38"/>
      <c r="EAK138" s="38"/>
      <c r="EAL138" s="38"/>
      <c r="EAM138" s="38"/>
      <c r="EAN138" s="38"/>
      <c r="EAO138" s="38"/>
      <c r="EAP138" s="38"/>
      <c r="EAQ138" s="38"/>
      <c r="EAR138" s="38"/>
      <c r="EAS138" s="38"/>
      <c r="EAT138" s="38"/>
      <c r="EAU138" s="38"/>
      <c r="EAV138" s="38"/>
      <c r="EAW138" s="38"/>
      <c r="EAX138" s="38"/>
      <c r="EAY138" s="38"/>
      <c r="EAZ138" s="38"/>
      <c r="EBA138" s="38"/>
      <c r="EBB138" s="38"/>
      <c r="EBC138" s="38"/>
      <c r="EBD138" s="38"/>
      <c r="EBE138" s="38"/>
      <c r="EBF138" s="38"/>
      <c r="EBG138" s="38"/>
      <c r="EBH138" s="38"/>
      <c r="EBI138" s="38"/>
      <c r="EBJ138" s="38"/>
      <c r="EBK138" s="38"/>
      <c r="EBL138" s="38"/>
      <c r="EBM138" s="38"/>
      <c r="EBN138" s="38"/>
      <c r="EBO138" s="38"/>
      <c r="EBP138" s="38"/>
      <c r="EBQ138" s="38"/>
      <c r="EBR138" s="38"/>
      <c r="EBS138" s="38"/>
      <c r="EBT138" s="38"/>
      <c r="EBU138" s="38"/>
      <c r="EBV138" s="38"/>
      <c r="EBW138" s="38"/>
      <c r="EBX138" s="38"/>
      <c r="EBY138" s="38"/>
      <c r="EBZ138" s="38"/>
      <c r="ECA138" s="38"/>
      <c r="ECB138" s="38"/>
      <c r="ECC138" s="38"/>
      <c r="ECD138" s="38"/>
      <c r="ECE138" s="38"/>
      <c r="ECF138" s="38"/>
      <c r="ECG138" s="38"/>
      <c r="ECH138" s="38"/>
      <c r="ECI138" s="38"/>
      <c r="ECJ138" s="38"/>
      <c r="ECK138" s="38"/>
      <c r="ECL138" s="38"/>
      <c r="ECM138" s="38"/>
      <c r="ECN138" s="38"/>
      <c r="ECO138" s="38"/>
      <c r="ECP138" s="38"/>
      <c r="ECQ138" s="38"/>
      <c r="ECR138" s="38"/>
      <c r="ECS138" s="38"/>
      <c r="ECT138" s="38"/>
      <c r="ECU138" s="38"/>
      <c r="ECV138" s="38"/>
      <c r="ECW138" s="38"/>
      <c r="ECX138" s="38"/>
      <c r="ECY138" s="38"/>
      <c r="ECZ138" s="38"/>
      <c r="EDA138" s="38"/>
      <c r="EDB138" s="38"/>
      <c r="EDC138" s="38"/>
      <c r="EDD138" s="38"/>
      <c r="EDE138" s="38"/>
      <c r="EDF138" s="38"/>
      <c r="EDG138" s="38"/>
      <c r="EDH138" s="38"/>
      <c r="EDI138" s="38"/>
      <c r="EDJ138" s="38"/>
      <c r="EDK138" s="38"/>
      <c r="EDL138" s="38"/>
      <c r="EDM138" s="38"/>
      <c r="EDN138" s="38"/>
      <c r="EDO138" s="38"/>
      <c r="EDP138" s="38"/>
      <c r="EDQ138" s="38"/>
      <c r="EDR138" s="38"/>
      <c r="EDS138" s="38"/>
      <c r="EDT138" s="38"/>
      <c r="EDU138" s="38"/>
      <c r="EDV138" s="38"/>
      <c r="EDW138" s="38"/>
      <c r="EDX138" s="38"/>
      <c r="EDY138" s="38"/>
      <c r="EDZ138" s="38"/>
      <c r="EEA138" s="38"/>
      <c r="EEB138" s="38"/>
      <c r="EEC138" s="38"/>
      <c r="EED138" s="38"/>
      <c r="EEE138" s="38"/>
      <c r="EEF138" s="38"/>
      <c r="EEG138" s="38"/>
      <c r="EEH138" s="38"/>
      <c r="EEI138" s="38"/>
      <c r="EEJ138" s="38"/>
      <c r="EEK138" s="38"/>
      <c r="EEL138" s="38"/>
      <c r="EEM138" s="38"/>
      <c r="EEN138" s="38"/>
      <c r="EEO138" s="38"/>
      <c r="EEP138" s="38"/>
      <c r="EEQ138" s="38"/>
      <c r="EER138" s="38"/>
      <c r="EES138" s="38"/>
      <c r="EET138" s="38"/>
      <c r="EEU138" s="38"/>
      <c r="EEV138" s="38"/>
      <c r="EEW138" s="38"/>
      <c r="EEX138" s="38"/>
      <c r="EEY138" s="38"/>
      <c r="EEZ138" s="38"/>
      <c r="EFA138" s="38"/>
      <c r="EFB138" s="38"/>
      <c r="EFC138" s="38"/>
      <c r="EFD138" s="38"/>
      <c r="EFE138" s="38"/>
      <c r="EFF138" s="38"/>
      <c r="EFG138" s="38"/>
      <c r="EFH138" s="38"/>
      <c r="EFI138" s="38"/>
      <c r="EFJ138" s="38"/>
      <c r="EFK138" s="38"/>
      <c r="EFL138" s="38"/>
      <c r="EFM138" s="38"/>
      <c r="EFN138" s="38"/>
      <c r="EFO138" s="38"/>
      <c r="EFP138" s="38"/>
      <c r="EFQ138" s="38"/>
      <c r="EFR138" s="38"/>
      <c r="EFS138" s="38"/>
      <c r="EFT138" s="38"/>
      <c r="EFU138" s="38"/>
      <c r="EFV138" s="38"/>
      <c r="EFW138" s="38"/>
      <c r="EFX138" s="38"/>
      <c r="EFY138" s="38"/>
      <c r="EFZ138" s="38"/>
      <c r="EGA138" s="38"/>
      <c r="EGB138" s="38"/>
      <c r="EGC138" s="38"/>
      <c r="EGD138" s="38"/>
      <c r="EGE138" s="38"/>
      <c r="EGF138" s="38"/>
      <c r="EGG138" s="38"/>
      <c r="EGH138" s="38"/>
      <c r="EGI138" s="38"/>
      <c r="EGJ138" s="38"/>
      <c r="EGK138" s="38"/>
      <c r="EGL138" s="38"/>
      <c r="EGM138" s="38"/>
      <c r="EGN138" s="38"/>
      <c r="EGO138" s="38"/>
      <c r="EGP138" s="38"/>
      <c r="EGQ138" s="38"/>
      <c r="EGR138" s="38"/>
      <c r="EGS138" s="38"/>
      <c r="EGT138" s="38"/>
      <c r="EGU138" s="38"/>
      <c r="EGV138" s="38"/>
      <c r="EGW138" s="38"/>
      <c r="EGX138" s="38"/>
      <c r="EGY138" s="38"/>
      <c r="EGZ138" s="38"/>
      <c r="EHA138" s="38"/>
      <c r="EHB138" s="38"/>
      <c r="EHC138" s="38"/>
      <c r="EHD138" s="38"/>
      <c r="EHE138" s="38"/>
      <c r="EHF138" s="38"/>
      <c r="EHG138" s="38"/>
      <c r="EHH138" s="38"/>
      <c r="EHI138" s="38"/>
      <c r="EHJ138" s="38"/>
      <c r="EHK138" s="38"/>
      <c r="EHL138" s="38"/>
      <c r="EHM138" s="38"/>
      <c r="EHN138" s="38"/>
      <c r="EHO138" s="38"/>
      <c r="EHP138" s="38"/>
      <c r="EHQ138" s="38"/>
      <c r="EHR138" s="38"/>
      <c r="EHS138" s="38"/>
      <c r="EHT138" s="38"/>
      <c r="EHU138" s="38"/>
      <c r="EHV138" s="38"/>
      <c r="EHW138" s="38"/>
      <c r="EHX138" s="38"/>
      <c r="EHY138" s="38"/>
      <c r="EHZ138" s="38"/>
      <c r="EIA138" s="38"/>
      <c r="EIB138" s="38"/>
      <c r="EIC138" s="38"/>
      <c r="EID138" s="38"/>
      <c r="EIE138" s="38"/>
      <c r="EIF138" s="38"/>
      <c r="EIG138" s="38"/>
      <c r="EIH138" s="38"/>
      <c r="EII138" s="38"/>
      <c r="EIJ138" s="38"/>
      <c r="EIK138" s="38"/>
      <c r="EIL138" s="38"/>
      <c r="EIM138" s="38"/>
      <c r="EIN138" s="38"/>
      <c r="EIO138" s="38"/>
      <c r="EIP138" s="38"/>
      <c r="EIQ138" s="38"/>
      <c r="EIR138" s="38"/>
      <c r="EIS138" s="38"/>
      <c r="EIT138" s="38"/>
      <c r="EIU138" s="38"/>
      <c r="EIV138" s="38"/>
      <c r="EIW138" s="38"/>
      <c r="EIX138" s="38"/>
      <c r="EIY138" s="38"/>
      <c r="EIZ138" s="38"/>
      <c r="EJA138" s="38"/>
      <c r="EJB138" s="38"/>
      <c r="EJC138" s="38"/>
      <c r="EJD138" s="38"/>
      <c r="EJE138" s="38"/>
      <c r="EJF138" s="38"/>
      <c r="EJG138" s="38"/>
      <c r="EJH138" s="38"/>
      <c r="EJI138" s="38"/>
      <c r="EJJ138" s="38"/>
      <c r="EJK138" s="38"/>
      <c r="EJL138" s="38"/>
      <c r="EJM138" s="38"/>
      <c r="EJN138" s="38"/>
      <c r="EJO138" s="38"/>
      <c r="EJP138" s="38"/>
      <c r="EJQ138" s="38"/>
      <c r="EJR138" s="38"/>
      <c r="EJS138" s="38"/>
      <c r="EJT138" s="38"/>
      <c r="EJU138" s="38"/>
      <c r="EJV138" s="38"/>
      <c r="EJW138" s="38"/>
      <c r="EJX138" s="38"/>
      <c r="EJY138" s="38"/>
      <c r="EJZ138" s="38"/>
      <c r="EKA138" s="38"/>
      <c r="EKB138" s="38"/>
      <c r="EKC138" s="38"/>
      <c r="EKD138" s="38"/>
      <c r="EKE138" s="38"/>
      <c r="EKF138" s="38"/>
      <c r="EKG138" s="38"/>
      <c r="EKH138" s="38"/>
      <c r="EKI138" s="38"/>
      <c r="EKJ138" s="38"/>
      <c r="EKK138" s="38"/>
      <c r="EKL138" s="38"/>
      <c r="EKM138" s="38"/>
      <c r="EKN138" s="38"/>
      <c r="EKO138" s="38"/>
      <c r="EKP138" s="38"/>
      <c r="EKQ138" s="38"/>
      <c r="EKR138" s="38"/>
      <c r="EKS138" s="38"/>
      <c r="EKT138" s="38"/>
      <c r="EKU138" s="38"/>
      <c r="EKV138" s="38"/>
      <c r="EKW138" s="38"/>
      <c r="EKX138" s="38"/>
      <c r="EKY138" s="38"/>
      <c r="EKZ138" s="38"/>
      <c r="ELA138" s="38"/>
      <c r="ELB138" s="38"/>
      <c r="ELC138" s="38"/>
      <c r="ELD138" s="38"/>
      <c r="ELE138" s="38"/>
      <c r="ELF138" s="38"/>
      <c r="ELG138" s="38"/>
      <c r="ELH138" s="38"/>
      <c r="ELI138" s="38"/>
      <c r="ELJ138" s="38"/>
      <c r="ELK138" s="38"/>
      <c r="ELL138" s="38"/>
      <c r="ELM138" s="38"/>
      <c r="ELN138" s="38"/>
      <c r="ELO138" s="38"/>
      <c r="ELP138" s="38"/>
      <c r="ELQ138" s="38"/>
      <c r="ELR138" s="38"/>
      <c r="ELS138" s="38"/>
      <c r="ELT138" s="38"/>
      <c r="ELU138" s="38"/>
      <c r="ELV138" s="38"/>
      <c r="ELW138" s="38"/>
      <c r="ELX138" s="38"/>
      <c r="ELY138" s="38"/>
      <c r="ELZ138" s="38"/>
      <c r="EMA138" s="38"/>
      <c r="EMB138" s="38"/>
      <c r="EMC138" s="38"/>
      <c r="EMD138" s="38"/>
      <c r="EME138" s="38"/>
      <c r="EMF138" s="38"/>
      <c r="EMG138" s="38"/>
      <c r="EMH138" s="38"/>
      <c r="EMI138" s="38"/>
      <c r="EMJ138" s="38"/>
      <c r="EMK138" s="38"/>
      <c r="EML138" s="38"/>
      <c r="EMM138" s="38"/>
      <c r="EMN138" s="38"/>
      <c r="EMO138" s="38"/>
      <c r="EMP138" s="38"/>
      <c r="EMQ138" s="38"/>
      <c r="EMR138" s="38"/>
      <c r="EMS138" s="38"/>
      <c r="EMT138" s="38"/>
      <c r="EMU138" s="38"/>
      <c r="EMV138" s="38"/>
      <c r="EMW138" s="38"/>
      <c r="EMX138" s="38"/>
      <c r="EMY138" s="38"/>
      <c r="EMZ138" s="38"/>
      <c r="ENA138" s="38"/>
      <c r="ENB138" s="38"/>
      <c r="ENC138" s="38"/>
      <c r="END138" s="38"/>
      <c r="ENE138" s="38"/>
      <c r="ENF138" s="38"/>
      <c r="ENG138" s="38"/>
      <c r="ENH138" s="38"/>
      <c r="ENI138" s="38"/>
      <c r="ENJ138" s="38"/>
      <c r="ENK138" s="38"/>
      <c r="ENL138" s="38"/>
      <c r="ENM138" s="38"/>
      <c r="ENN138" s="38"/>
      <c r="ENO138" s="38"/>
      <c r="ENP138" s="38"/>
      <c r="ENQ138" s="38"/>
      <c r="ENR138" s="38"/>
      <c r="ENS138" s="38"/>
      <c r="ENT138" s="38"/>
      <c r="ENU138" s="38"/>
      <c r="ENV138" s="38"/>
      <c r="ENW138" s="38"/>
      <c r="ENX138" s="38"/>
      <c r="ENY138" s="38"/>
      <c r="ENZ138" s="38"/>
      <c r="EOA138" s="38"/>
      <c r="EOB138" s="38"/>
      <c r="EOC138" s="38"/>
      <c r="EOD138" s="38"/>
      <c r="EOE138" s="38"/>
      <c r="EOF138" s="38"/>
      <c r="EOG138" s="38"/>
      <c r="EOH138" s="38"/>
      <c r="EOI138" s="38"/>
      <c r="EOJ138" s="38"/>
      <c r="EOK138" s="38"/>
      <c r="EOL138" s="38"/>
      <c r="EOM138" s="38"/>
      <c r="EON138" s="38"/>
      <c r="EOO138" s="38"/>
      <c r="EOP138" s="38"/>
      <c r="EOQ138" s="38"/>
      <c r="EOR138" s="38"/>
      <c r="EOS138" s="38"/>
      <c r="EOT138" s="38"/>
      <c r="EOU138" s="38"/>
      <c r="EOV138" s="38"/>
      <c r="EOW138" s="38"/>
      <c r="EOX138" s="38"/>
      <c r="EOY138" s="38"/>
      <c r="EOZ138" s="38"/>
      <c r="EPA138" s="38"/>
      <c r="EPB138" s="38"/>
      <c r="EPC138" s="38"/>
      <c r="EPD138" s="38"/>
      <c r="EPE138" s="38"/>
      <c r="EPF138" s="38"/>
      <c r="EPG138" s="38"/>
      <c r="EPH138" s="38"/>
      <c r="EPI138" s="38"/>
      <c r="EPJ138" s="38"/>
      <c r="EPK138" s="38"/>
      <c r="EPL138" s="38"/>
      <c r="EPM138" s="38"/>
      <c r="EPN138" s="38"/>
      <c r="EPO138" s="38"/>
      <c r="EPP138" s="38"/>
      <c r="EPQ138" s="38"/>
      <c r="EPR138" s="38"/>
      <c r="EPS138" s="38"/>
      <c r="EPT138" s="38"/>
      <c r="EPU138" s="38"/>
      <c r="EPV138" s="38"/>
      <c r="EPW138" s="38"/>
      <c r="EPX138" s="38"/>
      <c r="EPY138" s="38"/>
      <c r="EPZ138" s="38"/>
      <c r="EQA138" s="38"/>
      <c r="EQB138" s="38"/>
      <c r="EQC138" s="38"/>
      <c r="EQD138" s="38"/>
      <c r="EQE138" s="38"/>
      <c r="EQF138" s="38"/>
      <c r="EQG138" s="38"/>
      <c r="EQH138" s="38"/>
      <c r="EQI138" s="38"/>
      <c r="EQJ138" s="38"/>
      <c r="EQK138" s="38"/>
      <c r="EQL138" s="38"/>
      <c r="EQM138" s="38"/>
      <c r="EQN138" s="38"/>
      <c r="EQO138" s="38"/>
      <c r="EQP138" s="38"/>
      <c r="EQQ138" s="38"/>
      <c r="EQR138" s="38"/>
      <c r="EQS138" s="38"/>
      <c r="EQT138" s="38"/>
      <c r="EQU138" s="38"/>
      <c r="EQV138" s="38"/>
      <c r="EQW138" s="38"/>
      <c r="EQX138" s="38"/>
      <c r="EQY138" s="38"/>
      <c r="EQZ138" s="38"/>
      <c r="ERA138" s="38"/>
      <c r="ERB138" s="38"/>
      <c r="ERC138" s="38"/>
      <c r="ERD138" s="38"/>
      <c r="ERE138" s="38"/>
      <c r="ERF138" s="38"/>
      <c r="ERG138" s="38"/>
      <c r="ERH138" s="38"/>
      <c r="ERI138" s="38"/>
      <c r="ERJ138" s="38"/>
      <c r="ERK138" s="38"/>
      <c r="ERL138" s="38"/>
      <c r="ERM138" s="38"/>
      <c r="ERN138" s="38"/>
      <c r="ERO138" s="38"/>
      <c r="ERP138" s="38"/>
      <c r="ERQ138" s="38"/>
      <c r="ERR138" s="38"/>
      <c r="ERS138" s="38"/>
      <c r="ERT138" s="38"/>
      <c r="ERU138" s="38"/>
      <c r="ERV138" s="38"/>
      <c r="ERW138" s="38"/>
      <c r="ERX138" s="38"/>
      <c r="ERY138" s="38"/>
      <c r="ERZ138" s="38"/>
      <c r="ESA138" s="38"/>
      <c r="ESB138" s="38"/>
      <c r="ESC138" s="38"/>
      <c r="ESD138" s="38"/>
      <c r="ESE138" s="38"/>
      <c r="ESF138" s="38"/>
      <c r="ESG138" s="38"/>
      <c r="ESH138" s="38"/>
      <c r="ESI138" s="38"/>
      <c r="ESJ138" s="38"/>
      <c r="ESK138" s="38"/>
      <c r="ESL138" s="38"/>
      <c r="ESM138" s="38"/>
      <c r="ESN138" s="38"/>
      <c r="ESO138" s="38"/>
      <c r="ESP138" s="38"/>
      <c r="ESQ138" s="38"/>
      <c r="ESR138" s="38"/>
      <c r="ESS138" s="38"/>
      <c r="EST138" s="38"/>
      <c r="ESU138" s="38"/>
      <c r="ESV138" s="38"/>
      <c r="ESW138" s="38"/>
      <c r="ESX138" s="38"/>
      <c r="ESY138" s="38"/>
      <c r="ESZ138" s="38"/>
      <c r="ETA138" s="38"/>
      <c r="ETB138" s="38"/>
      <c r="ETC138" s="38"/>
      <c r="ETD138" s="38"/>
      <c r="ETE138" s="38"/>
      <c r="ETF138" s="38"/>
      <c r="ETG138" s="38"/>
      <c r="ETH138" s="38"/>
      <c r="ETI138" s="38"/>
      <c r="ETJ138" s="38"/>
      <c r="ETK138" s="38"/>
      <c r="ETL138" s="38"/>
      <c r="ETM138" s="38"/>
      <c r="ETN138" s="38"/>
      <c r="ETO138" s="38"/>
      <c r="ETP138" s="38"/>
      <c r="ETQ138" s="38"/>
      <c r="ETR138" s="38"/>
      <c r="ETS138" s="38"/>
      <c r="ETT138" s="38"/>
      <c r="ETU138" s="38"/>
      <c r="ETV138" s="38"/>
      <c r="ETW138" s="38"/>
      <c r="ETX138" s="38"/>
      <c r="ETY138" s="38"/>
      <c r="ETZ138" s="38"/>
      <c r="EUA138" s="38"/>
      <c r="EUB138" s="38"/>
      <c r="EUC138" s="38"/>
      <c r="EUD138" s="38"/>
      <c r="EUE138" s="38"/>
      <c r="EUF138" s="38"/>
      <c r="EUG138" s="38"/>
      <c r="EUH138" s="38"/>
      <c r="EUI138" s="38"/>
      <c r="EUJ138" s="38"/>
      <c r="EUK138" s="38"/>
      <c r="EUL138" s="38"/>
      <c r="EUM138" s="38"/>
      <c r="EUN138" s="38"/>
      <c r="EUO138" s="38"/>
      <c r="EUP138" s="38"/>
      <c r="EUQ138" s="38"/>
      <c r="EUR138" s="38"/>
      <c r="EUS138" s="38"/>
      <c r="EUT138" s="38"/>
      <c r="EUU138" s="38"/>
      <c r="EUV138" s="38"/>
      <c r="EUW138" s="38"/>
      <c r="EUX138" s="38"/>
      <c r="EUY138" s="38"/>
      <c r="EUZ138" s="38"/>
      <c r="EVA138" s="38"/>
      <c r="EVB138" s="38"/>
      <c r="EVC138" s="38"/>
      <c r="EVD138" s="38"/>
      <c r="EVE138" s="38"/>
      <c r="EVF138" s="38"/>
      <c r="EVG138" s="38"/>
      <c r="EVH138" s="38"/>
      <c r="EVI138" s="38"/>
      <c r="EVJ138" s="38"/>
      <c r="EVK138" s="38"/>
      <c r="EVL138" s="38"/>
      <c r="EVM138" s="38"/>
      <c r="EVN138" s="38"/>
      <c r="EVO138" s="38"/>
      <c r="EVP138" s="38"/>
      <c r="EVQ138" s="38"/>
      <c r="EVR138" s="38"/>
      <c r="EVS138" s="38"/>
      <c r="EVT138" s="38"/>
      <c r="EVU138" s="38"/>
      <c r="EVV138" s="38"/>
      <c r="EVW138" s="38"/>
      <c r="EVX138" s="38"/>
      <c r="EVY138" s="38"/>
      <c r="EVZ138" s="38"/>
      <c r="EWA138" s="38"/>
      <c r="EWB138" s="38"/>
      <c r="EWC138" s="38"/>
      <c r="EWD138" s="38"/>
      <c r="EWE138" s="38"/>
      <c r="EWF138" s="38"/>
      <c r="EWG138" s="38"/>
      <c r="EWH138" s="38"/>
      <c r="EWI138" s="38"/>
      <c r="EWJ138" s="38"/>
      <c r="EWK138" s="38"/>
      <c r="EWL138" s="38"/>
      <c r="EWM138" s="38"/>
      <c r="EWN138" s="38"/>
      <c r="EWO138" s="38"/>
      <c r="EWP138" s="38"/>
      <c r="EWQ138" s="38"/>
      <c r="EWR138" s="38"/>
      <c r="EWS138" s="38"/>
      <c r="EWT138" s="38"/>
      <c r="EWU138" s="38"/>
      <c r="EWV138" s="38"/>
      <c r="EWW138" s="38"/>
      <c r="EWX138" s="38"/>
      <c r="EWY138" s="38"/>
      <c r="EWZ138" s="38"/>
      <c r="EXA138" s="38"/>
      <c r="EXB138" s="38"/>
      <c r="EXC138" s="38"/>
      <c r="EXD138" s="38"/>
      <c r="EXE138" s="38"/>
      <c r="EXF138" s="38"/>
      <c r="EXG138" s="38"/>
      <c r="EXH138" s="38"/>
      <c r="EXI138" s="38"/>
      <c r="EXJ138" s="38"/>
      <c r="EXK138" s="38"/>
      <c r="EXL138" s="38"/>
      <c r="EXM138" s="38"/>
      <c r="EXN138" s="38"/>
      <c r="EXO138" s="38"/>
      <c r="EXP138" s="38"/>
      <c r="EXQ138" s="38"/>
      <c r="EXR138" s="38"/>
      <c r="EXS138" s="38"/>
      <c r="EXT138" s="38"/>
      <c r="EXU138" s="38"/>
      <c r="EXV138" s="38"/>
      <c r="EXW138" s="38"/>
      <c r="EXX138" s="38"/>
      <c r="EXY138" s="38"/>
      <c r="EXZ138" s="38"/>
      <c r="EYA138" s="38"/>
      <c r="EYB138" s="38"/>
      <c r="EYC138" s="38"/>
      <c r="EYD138" s="38"/>
      <c r="EYE138" s="38"/>
      <c r="EYF138" s="38"/>
      <c r="EYG138" s="38"/>
      <c r="EYH138" s="38"/>
      <c r="EYI138" s="38"/>
      <c r="EYJ138" s="38"/>
      <c r="EYK138" s="38"/>
      <c r="EYL138" s="38"/>
      <c r="EYM138" s="38"/>
      <c r="EYN138" s="38"/>
      <c r="EYO138" s="38"/>
      <c r="EYP138" s="38"/>
      <c r="EYQ138" s="38"/>
      <c r="EYR138" s="38"/>
      <c r="EYS138" s="38"/>
      <c r="EYT138" s="38"/>
      <c r="EYU138" s="38"/>
      <c r="EYV138" s="38"/>
      <c r="EYW138" s="38"/>
      <c r="EYX138" s="38"/>
      <c r="EYY138" s="38"/>
      <c r="EYZ138" s="38"/>
      <c r="EZA138" s="38"/>
      <c r="EZB138" s="38"/>
      <c r="EZC138" s="38"/>
      <c r="EZD138" s="38"/>
      <c r="EZE138" s="38"/>
      <c r="EZF138" s="38"/>
      <c r="EZG138" s="38"/>
      <c r="EZH138" s="38"/>
      <c r="EZI138" s="38"/>
      <c r="EZJ138" s="38"/>
      <c r="EZK138" s="38"/>
      <c r="EZL138" s="38"/>
      <c r="EZM138" s="38"/>
      <c r="EZN138" s="38"/>
      <c r="EZO138" s="38"/>
      <c r="EZP138" s="38"/>
      <c r="EZQ138" s="38"/>
      <c r="EZR138" s="38"/>
      <c r="EZS138" s="38"/>
      <c r="EZT138" s="38"/>
      <c r="EZU138" s="38"/>
      <c r="EZV138" s="38"/>
      <c r="EZW138" s="38"/>
      <c r="EZX138" s="38"/>
      <c r="EZY138" s="38"/>
      <c r="EZZ138" s="38"/>
      <c r="FAA138" s="38"/>
      <c r="FAB138" s="38"/>
      <c r="FAC138" s="38"/>
      <c r="FAD138" s="38"/>
      <c r="FAE138" s="38"/>
      <c r="FAF138" s="38"/>
      <c r="FAG138" s="38"/>
      <c r="FAH138" s="38"/>
      <c r="FAI138" s="38"/>
      <c r="FAJ138" s="38"/>
      <c r="FAK138" s="38"/>
      <c r="FAL138" s="38"/>
      <c r="FAM138" s="38"/>
      <c r="FAN138" s="38"/>
      <c r="FAO138" s="38"/>
      <c r="FAP138" s="38"/>
      <c r="FAQ138" s="38"/>
      <c r="FAR138" s="38"/>
      <c r="FAS138" s="38"/>
      <c r="FAT138" s="38"/>
      <c r="FAU138" s="38"/>
      <c r="FAV138" s="38"/>
      <c r="FAW138" s="38"/>
      <c r="FAX138" s="38"/>
      <c r="FAY138" s="38"/>
      <c r="FAZ138" s="38"/>
      <c r="FBA138" s="38"/>
      <c r="FBB138" s="38"/>
      <c r="FBC138" s="38"/>
      <c r="FBD138" s="38"/>
      <c r="FBE138" s="38"/>
      <c r="FBF138" s="38"/>
      <c r="FBG138" s="38"/>
      <c r="FBH138" s="38"/>
      <c r="FBI138" s="38"/>
      <c r="FBJ138" s="38"/>
      <c r="FBK138" s="38"/>
      <c r="FBL138" s="38"/>
      <c r="FBM138" s="38"/>
      <c r="FBN138" s="38"/>
      <c r="FBO138" s="38"/>
      <c r="FBP138" s="38"/>
      <c r="FBQ138" s="38"/>
      <c r="FBR138" s="38"/>
      <c r="FBS138" s="38"/>
      <c r="FBT138" s="38"/>
      <c r="FBU138" s="38"/>
      <c r="FBV138" s="38"/>
      <c r="FBW138" s="38"/>
      <c r="FBX138" s="38"/>
      <c r="FBY138" s="38"/>
      <c r="FBZ138" s="38"/>
      <c r="FCA138" s="38"/>
      <c r="FCB138" s="38"/>
      <c r="FCC138" s="38"/>
      <c r="FCD138" s="38"/>
      <c r="FCE138" s="38"/>
      <c r="FCF138" s="38"/>
      <c r="FCG138" s="38"/>
      <c r="FCH138" s="38"/>
      <c r="FCI138" s="38"/>
      <c r="FCJ138" s="38"/>
      <c r="FCK138" s="38"/>
      <c r="FCL138" s="38"/>
      <c r="FCM138" s="38"/>
      <c r="FCN138" s="38"/>
      <c r="FCO138" s="38"/>
      <c r="FCP138" s="38"/>
      <c r="FCQ138" s="38"/>
      <c r="FCR138" s="38"/>
      <c r="FCS138" s="38"/>
      <c r="FCT138" s="38"/>
      <c r="FCU138" s="38"/>
      <c r="FCV138" s="38"/>
      <c r="FCW138" s="38"/>
      <c r="FCX138" s="38"/>
      <c r="FCY138" s="38"/>
      <c r="FCZ138" s="38"/>
      <c r="FDA138" s="38"/>
      <c r="FDB138" s="38"/>
      <c r="FDC138" s="38"/>
      <c r="FDD138" s="38"/>
      <c r="FDE138" s="38"/>
      <c r="FDF138" s="38"/>
      <c r="FDG138" s="38"/>
      <c r="FDH138" s="38"/>
      <c r="FDI138" s="38"/>
      <c r="FDJ138" s="38"/>
      <c r="FDK138" s="38"/>
      <c r="FDL138" s="38"/>
      <c r="FDM138" s="38"/>
      <c r="FDN138" s="38"/>
      <c r="FDO138" s="38"/>
      <c r="FDP138" s="38"/>
      <c r="FDQ138" s="38"/>
      <c r="FDR138" s="38"/>
      <c r="FDS138" s="38"/>
      <c r="FDT138" s="38"/>
      <c r="FDU138" s="38"/>
      <c r="FDV138" s="38"/>
      <c r="FDW138" s="38"/>
      <c r="FDX138" s="38"/>
      <c r="FDY138" s="38"/>
      <c r="FDZ138" s="38"/>
      <c r="FEA138" s="38"/>
      <c r="FEB138" s="38"/>
      <c r="FEC138" s="38"/>
      <c r="FED138" s="38"/>
      <c r="FEE138" s="38"/>
      <c r="FEF138" s="38"/>
      <c r="FEG138" s="38"/>
      <c r="FEH138" s="38"/>
      <c r="FEI138" s="38"/>
      <c r="FEJ138" s="38"/>
      <c r="FEK138" s="38"/>
      <c r="FEL138" s="38"/>
      <c r="FEM138" s="38"/>
      <c r="FEN138" s="38"/>
      <c r="FEO138" s="38"/>
      <c r="FEP138" s="38"/>
      <c r="FEQ138" s="38"/>
      <c r="FER138" s="38"/>
      <c r="FES138" s="38"/>
      <c r="FET138" s="38"/>
      <c r="FEU138" s="38"/>
      <c r="FEV138" s="38"/>
      <c r="FEW138" s="38"/>
      <c r="FEX138" s="38"/>
      <c r="FEY138" s="38"/>
      <c r="FEZ138" s="38"/>
      <c r="FFA138" s="38"/>
      <c r="FFB138" s="38"/>
      <c r="FFC138" s="38"/>
      <c r="FFD138" s="38"/>
      <c r="FFE138" s="38"/>
      <c r="FFF138" s="38"/>
      <c r="FFG138" s="38"/>
      <c r="FFH138" s="38"/>
      <c r="FFI138" s="38"/>
      <c r="FFJ138" s="38"/>
      <c r="FFK138" s="38"/>
      <c r="FFL138" s="38"/>
      <c r="FFM138" s="38"/>
      <c r="FFN138" s="38"/>
      <c r="FFO138" s="38"/>
      <c r="FFP138" s="38"/>
      <c r="FFQ138" s="38"/>
      <c r="FFR138" s="38"/>
      <c r="FFS138" s="38"/>
      <c r="FFT138" s="38"/>
      <c r="FFU138" s="38"/>
      <c r="FFV138" s="38"/>
      <c r="FFW138" s="38"/>
      <c r="FFX138" s="38"/>
      <c r="FFY138" s="38"/>
      <c r="FFZ138" s="38"/>
      <c r="FGA138" s="38"/>
      <c r="FGB138" s="38"/>
      <c r="FGC138" s="38"/>
      <c r="FGD138" s="38"/>
      <c r="FGE138" s="38"/>
      <c r="FGF138" s="38"/>
      <c r="FGG138" s="38"/>
      <c r="FGH138" s="38"/>
      <c r="FGI138" s="38"/>
      <c r="FGJ138" s="38"/>
      <c r="FGK138" s="38"/>
      <c r="FGL138" s="38"/>
      <c r="FGM138" s="38"/>
      <c r="FGN138" s="38"/>
      <c r="FGO138" s="38"/>
      <c r="FGP138" s="38"/>
      <c r="FGQ138" s="38"/>
      <c r="FGR138" s="38"/>
      <c r="FGS138" s="38"/>
      <c r="FGT138" s="38"/>
      <c r="FGU138" s="38"/>
      <c r="FGV138" s="38"/>
      <c r="FGW138" s="38"/>
      <c r="FGX138" s="38"/>
      <c r="FGY138" s="38"/>
      <c r="FGZ138" s="38"/>
      <c r="FHA138" s="38"/>
      <c r="FHB138" s="38"/>
      <c r="FHC138" s="38"/>
      <c r="FHD138" s="38"/>
      <c r="FHE138" s="38"/>
      <c r="FHF138" s="38"/>
      <c r="FHG138" s="38"/>
      <c r="FHH138" s="38"/>
      <c r="FHI138" s="38"/>
      <c r="FHJ138" s="38"/>
      <c r="FHK138" s="38"/>
      <c r="FHL138" s="38"/>
      <c r="FHM138" s="38"/>
      <c r="FHN138" s="38"/>
      <c r="FHO138" s="38"/>
      <c r="FHP138" s="38"/>
      <c r="FHQ138" s="38"/>
      <c r="FHR138" s="38"/>
      <c r="FHS138" s="38"/>
      <c r="FHT138" s="38"/>
      <c r="FHU138" s="38"/>
      <c r="FHV138" s="38"/>
      <c r="FHW138" s="38"/>
      <c r="FHX138" s="38"/>
      <c r="FHY138" s="38"/>
      <c r="FHZ138" s="38"/>
      <c r="FIA138" s="38"/>
      <c r="FIB138" s="38"/>
      <c r="FIC138" s="38"/>
      <c r="FID138" s="38"/>
      <c r="FIE138" s="38"/>
      <c r="FIF138" s="38"/>
      <c r="FIG138" s="38"/>
      <c r="FIH138" s="38"/>
      <c r="FII138" s="38"/>
      <c r="FIJ138" s="38"/>
      <c r="FIK138" s="38"/>
      <c r="FIL138" s="38"/>
      <c r="FIM138" s="38"/>
      <c r="FIN138" s="38"/>
      <c r="FIO138" s="38"/>
      <c r="FIP138" s="38"/>
      <c r="FIQ138" s="38"/>
      <c r="FIR138" s="38"/>
      <c r="FIS138" s="38"/>
      <c r="FIT138" s="38"/>
      <c r="FIU138" s="38"/>
      <c r="FIV138" s="38"/>
      <c r="FIW138" s="38"/>
      <c r="FIX138" s="38"/>
      <c r="FIY138" s="38"/>
      <c r="FIZ138" s="38"/>
      <c r="FJA138" s="38"/>
      <c r="FJB138" s="38"/>
      <c r="FJC138" s="38"/>
      <c r="FJD138" s="38"/>
      <c r="FJE138" s="38"/>
      <c r="FJF138" s="38"/>
      <c r="FJG138" s="38"/>
      <c r="FJH138" s="38"/>
      <c r="FJI138" s="38"/>
      <c r="FJJ138" s="38"/>
      <c r="FJK138" s="38"/>
      <c r="FJL138" s="38"/>
      <c r="FJM138" s="38"/>
      <c r="FJN138" s="38"/>
      <c r="FJO138" s="38"/>
      <c r="FJP138" s="38"/>
      <c r="FJQ138" s="38"/>
      <c r="FJR138" s="38"/>
      <c r="FJS138" s="38"/>
      <c r="FJT138" s="38"/>
      <c r="FJU138" s="38"/>
      <c r="FJV138" s="38"/>
      <c r="FJW138" s="38"/>
      <c r="FJX138" s="38"/>
      <c r="FJY138" s="38"/>
      <c r="FJZ138" s="38"/>
      <c r="FKA138" s="38"/>
      <c r="FKB138" s="38"/>
      <c r="FKC138" s="38"/>
      <c r="FKD138" s="38"/>
      <c r="FKE138" s="38"/>
      <c r="FKF138" s="38"/>
      <c r="FKG138" s="38"/>
      <c r="FKH138" s="38"/>
      <c r="FKI138" s="38"/>
      <c r="FKJ138" s="38"/>
      <c r="FKK138" s="38"/>
      <c r="FKL138" s="38"/>
      <c r="FKM138" s="38"/>
      <c r="FKN138" s="38"/>
      <c r="FKO138" s="38"/>
      <c r="FKP138" s="38"/>
      <c r="FKQ138" s="38"/>
      <c r="FKR138" s="38"/>
      <c r="FKS138" s="38"/>
      <c r="FKT138" s="38"/>
      <c r="FKU138" s="38"/>
      <c r="FKV138" s="38"/>
      <c r="FKW138" s="38"/>
      <c r="FKX138" s="38"/>
      <c r="FKY138" s="38"/>
      <c r="FKZ138" s="38"/>
      <c r="FLA138" s="38"/>
      <c r="FLB138" s="38"/>
      <c r="FLC138" s="38"/>
      <c r="FLD138" s="38"/>
      <c r="FLE138" s="38"/>
      <c r="FLF138" s="38"/>
      <c r="FLG138" s="38"/>
      <c r="FLH138" s="38"/>
      <c r="FLI138" s="38"/>
      <c r="FLJ138" s="38"/>
      <c r="FLK138" s="38"/>
      <c r="FLL138" s="38"/>
      <c r="FLM138" s="38"/>
      <c r="FLN138" s="38"/>
      <c r="FLO138" s="38"/>
      <c r="FLP138" s="38"/>
      <c r="FLQ138" s="38"/>
      <c r="FLR138" s="38"/>
      <c r="FLS138" s="38"/>
      <c r="FLT138" s="38"/>
      <c r="FLU138" s="38"/>
      <c r="FLV138" s="38"/>
      <c r="FLW138" s="38"/>
      <c r="FLX138" s="38"/>
      <c r="FLY138" s="38"/>
      <c r="FLZ138" s="38"/>
      <c r="FMA138" s="38"/>
      <c r="FMB138" s="38"/>
      <c r="FMC138" s="38"/>
      <c r="FMD138" s="38"/>
      <c r="FME138" s="38"/>
      <c r="FMF138" s="38"/>
      <c r="FMG138" s="38"/>
      <c r="FMH138" s="38"/>
      <c r="FMI138" s="38"/>
      <c r="FMJ138" s="38"/>
      <c r="FMK138" s="38"/>
      <c r="FML138" s="38"/>
      <c r="FMM138" s="38"/>
      <c r="FMN138" s="38"/>
      <c r="FMO138" s="38"/>
      <c r="FMP138" s="38"/>
      <c r="FMQ138" s="38"/>
      <c r="FMR138" s="38"/>
      <c r="FMS138" s="38"/>
      <c r="FMT138" s="38"/>
      <c r="FMU138" s="38"/>
      <c r="FMV138" s="38"/>
      <c r="FMW138" s="38"/>
      <c r="FMX138" s="38"/>
      <c r="FMY138" s="38"/>
      <c r="FMZ138" s="38"/>
      <c r="FNA138" s="38"/>
      <c r="FNB138" s="38"/>
      <c r="FNC138" s="38"/>
      <c r="FND138" s="38"/>
      <c r="FNE138" s="38"/>
      <c r="FNF138" s="38"/>
      <c r="FNG138" s="38"/>
      <c r="FNH138" s="38"/>
      <c r="FNI138" s="38"/>
      <c r="FNJ138" s="38"/>
      <c r="FNK138" s="38"/>
      <c r="FNL138" s="38"/>
      <c r="FNM138" s="38"/>
      <c r="FNN138" s="38"/>
      <c r="FNO138" s="38"/>
      <c r="FNP138" s="38"/>
      <c r="FNQ138" s="38"/>
      <c r="FNR138" s="38"/>
      <c r="FNS138" s="38"/>
      <c r="FNT138" s="38"/>
      <c r="FNU138" s="38"/>
      <c r="FNV138" s="38"/>
      <c r="FNW138" s="38"/>
      <c r="FNX138" s="38"/>
      <c r="FNY138" s="38"/>
      <c r="FNZ138" s="38"/>
      <c r="FOA138" s="38"/>
      <c r="FOB138" s="38"/>
      <c r="FOC138" s="38"/>
      <c r="FOD138" s="38"/>
      <c r="FOE138" s="38"/>
      <c r="FOF138" s="38"/>
      <c r="FOG138" s="38"/>
      <c r="FOH138" s="38"/>
      <c r="FOI138" s="38"/>
      <c r="FOJ138" s="38"/>
      <c r="FOK138" s="38"/>
      <c r="FOL138" s="38"/>
      <c r="FOM138" s="38"/>
      <c r="FON138" s="38"/>
      <c r="FOO138" s="38"/>
      <c r="FOP138" s="38"/>
      <c r="FOQ138" s="38"/>
      <c r="FOR138" s="38"/>
      <c r="FOS138" s="38"/>
      <c r="FOT138" s="38"/>
      <c r="FOU138" s="38"/>
      <c r="FOV138" s="38"/>
      <c r="FOW138" s="38"/>
      <c r="FOX138" s="38"/>
      <c r="FOY138" s="38"/>
      <c r="FOZ138" s="38"/>
      <c r="FPA138" s="38"/>
      <c r="FPB138" s="38"/>
      <c r="FPC138" s="38"/>
      <c r="FPD138" s="38"/>
      <c r="FPE138" s="38"/>
      <c r="FPF138" s="38"/>
      <c r="FPG138" s="38"/>
      <c r="FPH138" s="38"/>
      <c r="FPI138" s="38"/>
      <c r="FPJ138" s="38"/>
      <c r="FPK138" s="38"/>
      <c r="FPL138" s="38"/>
      <c r="FPM138" s="38"/>
      <c r="FPN138" s="38"/>
      <c r="FPO138" s="38"/>
      <c r="FPP138" s="38"/>
      <c r="FPQ138" s="38"/>
      <c r="FPR138" s="38"/>
      <c r="FPS138" s="38"/>
      <c r="FPT138" s="38"/>
      <c r="FPU138" s="38"/>
      <c r="FPV138" s="38"/>
      <c r="FPW138" s="38"/>
      <c r="FPX138" s="38"/>
      <c r="FPY138" s="38"/>
      <c r="FPZ138" s="38"/>
      <c r="FQA138" s="38"/>
      <c r="FQB138" s="38"/>
      <c r="FQC138" s="38"/>
      <c r="FQD138" s="38"/>
      <c r="FQE138" s="38"/>
      <c r="FQF138" s="38"/>
      <c r="FQG138" s="38"/>
      <c r="FQH138" s="38"/>
      <c r="FQI138" s="38"/>
      <c r="FQJ138" s="38"/>
      <c r="FQK138" s="38"/>
      <c r="FQL138" s="38"/>
      <c r="FQM138" s="38"/>
      <c r="FQN138" s="38"/>
      <c r="FQO138" s="38"/>
      <c r="FQP138" s="38"/>
      <c r="FQQ138" s="38"/>
      <c r="FQR138" s="38"/>
      <c r="FQS138" s="38"/>
      <c r="FQT138" s="38"/>
      <c r="FQU138" s="38"/>
      <c r="FQV138" s="38"/>
      <c r="FQW138" s="38"/>
      <c r="FQX138" s="38"/>
      <c r="FQY138" s="38"/>
      <c r="FQZ138" s="38"/>
      <c r="FRA138" s="38"/>
      <c r="FRB138" s="38"/>
      <c r="FRC138" s="38"/>
      <c r="FRD138" s="38"/>
      <c r="FRE138" s="38"/>
      <c r="FRF138" s="38"/>
      <c r="FRG138" s="38"/>
      <c r="FRH138" s="38"/>
      <c r="FRI138" s="38"/>
      <c r="FRJ138" s="38"/>
      <c r="FRK138" s="38"/>
      <c r="FRL138" s="38"/>
      <c r="FRM138" s="38"/>
      <c r="FRN138" s="38"/>
      <c r="FRO138" s="38"/>
      <c r="FRP138" s="38"/>
      <c r="FRQ138" s="38"/>
      <c r="FRR138" s="38"/>
      <c r="FRS138" s="38"/>
      <c r="FRT138" s="38"/>
      <c r="FRU138" s="38"/>
      <c r="FRV138" s="38"/>
      <c r="FRW138" s="38"/>
      <c r="FRX138" s="38"/>
      <c r="FRY138" s="38"/>
      <c r="FRZ138" s="38"/>
      <c r="FSA138" s="38"/>
      <c r="FSB138" s="38"/>
      <c r="FSC138" s="38"/>
      <c r="FSD138" s="38"/>
      <c r="FSE138" s="38"/>
      <c r="FSF138" s="38"/>
      <c r="FSG138" s="38"/>
      <c r="FSH138" s="38"/>
      <c r="FSI138" s="38"/>
      <c r="FSJ138" s="38"/>
      <c r="FSK138" s="38"/>
      <c r="FSL138" s="38"/>
      <c r="FSM138" s="38"/>
      <c r="FSN138" s="38"/>
      <c r="FSO138" s="38"/>
      <c r="FSP138" s="38"/>
      <c r="FSQ138" s="38"/>
      <c r="FSR138" s="38"/>
      <c r="FSS138" s="38"/>
      <c r="FST138" s="38"/>
      <c r="FSU138" s="38"/>
      <c r="FSV138" s="38"/>
      <c r="FSW138" s="38"/>
      <c r="FSX138" s="38"/>
      <c r="FSY138" s="38"/>
      <c r="FSZ138" s="38"/>
      <c r="FTA138" s="38"/>
      <c r="FTB138" s="38"/>
      <c r="FTC138" s="38"/>
      <c r="FTD138" s="38"/>
      <c r="FTE138" s="38"/>
      <c r="FTF138" s="38"/>
      <c r="FTG138" s="38"/>
      <c r="FTH138" s="38"/>
      <c r="FTI138" s="38"/>
      <c r="FTJ138" s="38"/>
      <c r="FTK138" s="38"/>
      <c r="FTL138" s="38"/>
      <c r="FTM138" s="38"/>
      <c r="FTN138" s="38"/>
      <c r="FTO138" s="38"/>
      <c r="FTP138" s="38"/>
      <c r="FTQ138" s="38"/>
      <c r="FTR138" s="38"/>
      <c r="FTS138" s="38"/>
      <c r="FTT138" s="38"/>
      <c r="FTU138" s="38"/>
      <c r="FTV138" s="38"/>
      <c r="FTW138" s="38"/>
      <c r="FTX138" s="38"/>
      <c r="FTY138" s="38"/>
      <c r="FTZ138" s="38"/>
      <c r="FUA138" s="38"/>
      <c r="FUB138" s="38"/>
      <c r="FUC138" s="38"/>
      <c r="FUD138" s="38"/>
      <c r="FUE138" s="38"/>
      <c r="FUF138" s="38"/>
      <c r="FUG138" s="38"/>
      <c r="FUH138" s="38"/>
      <c r="FUI138" s="38"/>
      <c r="FUJ138" s="38"/>
      <c r="FUK138" s="38"/>
      <c r="FUL138" s="38"/>
      <c r="FUM138" s="38"/>
      <c r="FUN138" s="38"/>
      <c r="FUO138" s="38"/>
      <c r="FUP138" s="38"/>
      <c r="FUQ138" s="38"/>
      <c r="FUR138" s="38"/>
      <c r="FUS138" s="38"/>
      <c r="FUT138" s="38"/>
      <c r="FUU138" s="38"/>
      <c r="FUV138" s="38"/>
      <c r="FUW138" s="38"/>
      <c r="FUX138" s="38"/>
      <c r="FUY138" s="38"/>
      <c r="FUZ138" s="38"/>
      <c r="FVA138" s="38"/>
      <c r="FVB138" s="38"/>
      <c r="FVC138" s="38"/>
      <c r="FVD138" s="38"/>
      <c r="FVE138" s="38"/>
      <c r="FVF138" s="38"/>
      <c r="FVG138" s="38"/>
      <c r="FVH138" s="38"/>
      <c r="FVI138" s="38"/>
      <c r="FVJ138" s="38"/>
      <c r="FVK138" s="38"/>
      <c r="FVL138" s="38"/>
      <c r="FVM138" s="38"/>
      <c r="FVN138" s="38"/>
      <c r="FVO138" s="38"/>
      <c r="FVP138" s="38"/>
      <c r="FVQ138" s="38"/>
      <c r="FVR138" s="38"/>
      <c r="FVS138" s="38"/>
      <c r="FVT138" s="38"/>
      <c r="FVU138" s="38"/>
      <c r="FVV138" s="38"/>
      <c r="FVW138" s="38"/>
      <c r="FVX138" s="38"/>
      <c r="FVY138" s="38"/>
      <c r="FVZ138" s="38"/>
      <c r="FWA138" s="38"/>
      <c r="FWB138" s="38"/>
      <c r="FWC138" s="38"/>
      <c r="FWD138" s="38"/>
      <c r="FWE138" s="38"/>
      <c r="FWF138" s="38"/>
      <c r="FWG138" s="38"/>
      <c r="FWH138" s="38"/>
      <c r="FWI138" s="38"/>
      <c r="FWJ138" s="38"/>
      <c r="FWK138" s="38"/>
      <c r="FWL138" s="38"/>
      <c r="FWM138" s="38"/>
      <c r="FWN138" s="38"/>
      <c r="FWO138" s="38"/>
      <c r="FWP138" s="38"/>
      <c r="FWQ138" s="38"/>
      <c r="FWR138" s="38"/>
      <c r="FWS138" s="38"/>
      <c r="FWT138" s="38"/>
      <c r="FWU138" s="38"/>
      <c r="FWV138" s="38"/>
      <c r="FWW138" s="38"/>
      <c r="FWX138" s="38"/>
      <c r="FWY138" s="38"/>
      <c r="FWZ138" s="38"/>
      <c r="FXA138" s="38"/>
      <c r="FXB138" s="38"/>
      <c r="FXC138" s="38"/>
      <c r="FXD138" s="38"/>
      <c r="FXE138" s="38"/>
      <c r="FXF138" s="38"/>
      <c r="FXG138" s="38"/>
      <c r="FXH138" s="38"/>
      <c r="FXI138" s="38"/>
      <c r="FXJ138" s="38"/>
      <c r="FXK138" s="38"/>
      <c r="FXL138" s="38"/>
      <c r="FXM138" s="38"/>
      <c r="FXN138" s="38"/>
      <c r="FXO138" s="38"/>
      <c r="FXP138" s="38"/>
      <c r="FXQ138" s="38"/>
      <c r="FXR138" s="38"/>
      <c r="FXS138" s="38"/>
      <c r="FXT138" s="38"/>
      <c r="FXU138" s="38"/>
      <c r="FXV138" s="38"/>
      <c r="FXW138" s="38"/>
      <c r="FXX138" s="38"/>
      <c r="FXY138" s="38"/>
      <c r="FXZ138" s="38"/>
      <c r="FYA138" s="38"/>
      <c r="FYB138" s="38"/>
      <c r="FYC138" s="38"/>
      <c r="FYD138" s="38"/>
      <c r="FYE138" s="38"/>
      <c r="FYF138" s="38"/>
      <c r="FYG138" s="38"/>
      <c r="FYH138" s="38"/>
      <c r="FYI138" s="38"/>
      <c r="FYJ138" s="38"/>
      <c r="FYK138" s="38"/>
      <c r="FYL138" s="38"/>
      <c r="FYM138" s="38"/>
      <c r="FYN138" s="38"/>
      <c r="FYO138" s="38"/>
      <c r="FYP138" s="38"/>
      <c r="FYQ138" s="38"/>
      <c r="FYR138" s="38"/>
      <c r="FYS138" s="38"/>
      <c r="FYT138" s="38"/>
      <c r="FYU138" s="38"/>
      <c r="FYV138" s="38"/>
      <c r="FYW138" s="38"/>
      <c r="FYX138" s="38"/>
      <c r="FYY138" s="38"/>
      <c r="FYZ138" s="38"/>
      <c r="FZA138" s="38"/>
      <c r="FZB138" s="38"/>
      <c r="FZC138" s="38"/>
      <c r="FZD138" s="38"/>
      <c r="FZE138" s="38"/>
      <c r="FZF138" s="38"/>
      <c r="FZG138" s="38"/>
      <c r="FZH138" s="38"/>
      <c r="FZI138" s="38"/>
      <c r="FZJ138" s="38"/>
      <c r="FZK138" s="38"/>
      <c r="FZL138" s="38"/>
      <c r="FZM138" s="38"/>
      <c r="FZN138" s="38"/>
      <c r="FZO138" s="38"/>
      <c r="FZP138" s="38"/>
      <c r="FZQ138" s="38"/>
      <c r="FZR138" s="38"/>
      <c r="FZS138" s="38"/>
      <c r="FZT138" s="38"/>
      <c r="FZU138" s="38"/>
      <c r="FZV138" s="38"/>
      <c r="FZW138" s="38"/>
      <c r="FZX138" s="38"/>
      <c r="FZY138" s="38"/>
      <c r="FZZ138" s="38"/>
      <c r="GAA138" s="38"/>
      <c r="GAB138" s="38"/>
      <c r="GAC138" s="38"/>
      <c r="GAD138" s="38"/>
      <c r="GAE138" s="38"/>
      <c r="GAF138" s="38"/>
      <c r="GAG138" s="38"/>
      <c r="GAH138" s="38"/>
      <c r="GAI138" s="38"/>
      <c r="GAJ138" s="38"/>
      <c r="GAK138" s="38"/>
      <c r="GAL138" s="38"/>
      <c r="GAM138" s="38"/>
      <c r="GAN138" s="38"/>
      <c r="GAO138" s="38"/>
      <c r="GAP138" s="38"/>
      <c r="GAQ138" s="38"/>
      <c r="GAR138" s="38"/>
      <c r="GAS138" s="38"/>
      <c r="GAT138" s="38"/>
      <c r="GAU138" s="38"/>
      <c r="GAV138" s="38"/>
      <c r="GAW138" s="38"/>
      <c r="GAX138" s="38"/>
      <c r="GAY138" s="38"/>
      <c r="GAZ138" s="38"/>
      <c r="GBA138" s="38"/>
      <c r="GBB138" s="38"/>
      <c r="GBC138" s="38"/>
      <c r="GBD138" s="38"/>
      <c r="GBE138" s="38"/>
      <c r="GBF138" s="38"/>
      <c r="GBG138" s="38"/>
      <c r="GBH138" s="38"/>
      <c r="GBI138" s="38"/>
      <c r="GBJ138" s="38"/>
      <c r="GBK138" s="38"/>
      <c r="GBL138" s="38"/>
      <c r="GBM138" s="38"/>
      <c r="GBN138" s="38"/>
      <c r="GBO138" s="38"/>
      <c r="GBP138" s="38"/>
      <c r="GBQ138" s="38"/>
      <c r="GBR138" s="38"/>
      <c r="GBS138" s="38"/>
      <c r="GBT138" s="38"/>
      <c r="GBU138" s="38"/>
      <c r="GBV138" s="38"/>
      <c r="GBW138" s="38"/>
      <c r="GBX138" s="38"/>
      <c r="GBY138" s="38"/>
      <c r="GBZ138" s="38"/>
      <c r="GCA138" s="38"/>
      <c r="GCB138" s="38"/>
      <c r="GCC138" s="38"/>
      <c r="GCD138" s="38"/>
      <c r="GCE138" s="38"/>
      <c r="GCF138" s="38"/>
      <c r="GCG138" s="38"/>
      <c r="GCH138" s="38"/>
      <c r="GCI138" s="38"/>
      <c r="GCJ138" s="38"/>
      <c r="GCK138" s="38"/>
      <c r="GCL138" s="38"/>
      <c r="GCM138" s="38"/>
      <c r="GCN138" s="38"/>
      <c r="GCO138" s="38"/>
      <c r="GCP138" s="38"/>
      <c r="GCQ138" s="38"/>
      <c r="GCR138" s="38"/>
      <c r="GCS138" s="38"/>
      <c r="GCT138" s="38"/>
      <c r="GCU138" s="38"/>
      <c r="GCV138" s="38"/>
      <c r="GCW138" s="38"/>
      <c r="GCX138" s="38"/>
      <c r="GCY138" s="38"/>
      <c r="GCZ138" s="38"/>
      <c r="GDA138" s="38"/>
      <c r="GDB138" s="38"/>
      <c r="GDC138" s="38"/>
      <c r="GDD138" s="38"/>
      <c r="GDE138" s="38"/>
      <c r="GDF138" s="38"/>
      <c r="GDG138" s="38"/>
      <c r="GDH138" s="38"/>
      <c r="GDI138" s="38"/>
      <c r="GDJ138" s="38"/>
      <c r="GDK138" s="38"/>
      <c r="GDL138" s="38"/>
      <c r="GDM138" s="38"/>
      <c r="GDN138" s="38"/>
      <c r="GDO138" s="38"/>
      <c r="GDP138" s="38"/>
      <c r="GDQ138" s="38"/>
      <c r="GDR138" s="38"/>
      <c r="GDS138" s="38"/>
      <c r="GDT138" s="38"/>
      <c r="GDU138" s="38"/>
      <c r="GDV138" s="38"/>
      <c r="GDW138" s="38"/>
      <c r="GDX138" s="38"/>
      <c r="GDY138" s="38"/>
      <c r="GDZ138" s="38"/>
      <c r="GEA138" s="38"/>
      <c r="GEB138" s="38"/>
      <c r="GEC138" s="38"/>
      <c r="GED138" s="38"/>
      <c r="GEE138" s="38"/>
      <c r="GEF138" s="38"/>
      <c r="GEG138" s="38"/>
      <c r="GEH138" s="38"/>
      <c r="GEI138" s="38"/>
      <c r="GEJ138" s="38"/>
      <c r="GEK138" s="38"/>
      <c r="GEL138" s="38"/>
      <c r="GEM138" s="38"/>
      <c r="GEN138" s="38"/>
      <c r="GEO138" s="38"/>
      <c r="GEP138" s="38"/>
      <c r="GEQ138" s="38"/>
      <c r="GER138" s="38"/>
      <c r="GES138" s="38"/>
      <c r="GET138" s="38"/>
      <c r="GEU138" s="38"/>
      <c r="GEV138" s="38"/>
      <c r="GEW138" s="38"/>
      <c r="GEX138" s="38"/>
      <c r="GEY138" s="38"/>
      <c r="GEZ138" s="38"/>
      <c r="GFA138" s="38"/>
      <c r="GFB138" s="38"/>
      <c r="GFC138" s="38"/>
      <c r="GFD138" s="38"/>
      <c r="GFE138" s="38"/>
      <c r="GFF138" s="38"/>
      <c r="GFG138" s="38"/>
      <c r="GFH138" s="38"/>
      <c r="GFI138" s="38"/>
      <c r="GFJ138" s="38"/>
      <c r="GFK138" s="38"/>
      <c r="GFL138" s="38"/>
      <c r="GFM138" s="38"/>
      <c r="GFN138" s="38"/>
      <c r="GFO138" s="38"/>
      <c r="GFP138" s="38"/>
      <c r="GFQ138" s="38"/>
      <c r="GFR138" s="38"/>
      <c r="GFS138" s="38"/>
      <c r="GFT138" s="38"/>
      <c r="GFU138" s="38"/>
      <c r="GFV138" s="38"/>
      <c r="GFW138" s="38"/>
      <c r="GFX138" s="38"/>
      <c r="GFY138" s="38"/>
      <c r="GFZ138" s="38"/>
      <c r="GGA138" s="38"/>
      <c r="GGB138" s="38"/>
      <c r="GGC138" s="38"/>
      <c r="GGD138" s="38"/>
      <c r="GGE138" s="38"/>
      <c r="GGF138" s="38"/>
      <c r="GGG138" s="38"/>
      <c r="GGH138" s="38"/>
      <c r="GGI138" s="38"/>
      <c r="GGJ138" s="38"/>
      <c r="GGK138" s="38"/>
      <c r="GGL138" s="38"/>
      <c r="GGM138" s="38"/>
      <c r="GGN138" s="38"/>
      <c r="GGO138" s="38"/>
      <c r="GGP138" s="38"/>
      <c r="GGQ138" s="38"/>
      <c r="GGR138" s="38"/>
      <c r="GGS138" s="38"/>
      <c r="GGT138" s="38"/>
      <c r="GGU138" s="38"/>
      <c r="GGV138" s="38"/>
      <c r="GGW138" s="38"/>
      <c r="GGX138" s="38"/>
      <c r="GGY138" s="38"/>
      <c r="GGZ138" s="38"/>
      <c r="GHA138" s="38"/>
      <c r="GHB138" s="38"/>
      <c r="GHC138" s="38"/>
      <c r="GHD138" s="38"/>
      <c r="GHE138" s="38"/>
      <c r="GHF138" s="38"/>
      <c r="GHG138" s="38"/>
      <c r="GHH138" s="38"/>
      <c r="GHI138" s="38"/>
      <c r="GHJ138" s="38"/>
      <c r="GHK138" s="38"/>
      <c r="GHL138" s="38"/>
      <c r="GHM138" s="38"/>
      <c r="GHN138" s="38"/>
      <c r="GHO138" s="38"/>
      <c r="GHP138" s="38"/>
      <c r="GHQ138" s="38"/>
      <c r="GHR138" s="38"/>
      <c r="GHS138" s="38"/>
      <c r="GHT138" s="38"/>
      <c r="GHU138" s="38"/>
      <c r="GHV138" s="38"/>
      <c r="GHW138" s="38"/>
      <c r="GHX138" s="38"/>
      <c r="GHY138" s="38"/>
      <c r="GHZ138" s="38"/>
      <c r="GIA138" s="38"/>
      <c r="GIB138" s="38"/>
      <c r="GIC138" s="38"/>
      <c r="GID138" s="38"/>
      <c r="GIE138" s="38"/>
      <c r="GIF138" s="38"/>
      <c r="GIG138" s="38"/>
      <c r="GIH138" s="38"/>
      <c r="GII138" s="38"/>
      <c r="GIJ138" s="38"/>
      <c r="GIK138" s="38"/>
      <c r="GIL138" s="38"/>
      <c r="GIM138" s="38"/>
      <c r="GIN138" s="38"/>
      <c r="GIO138" s="38"/>
      <c r="GIP138" s="38"/>
      <c r="GIQ138" s="38"/>
      <c r="GIR138" s="38"/>
      <c r="GIS138" s="38"/>
      <c r="GIT138" s="38"/>
      <c r="GIU138" s="38"/>
      <c r="GIV138" s="38"/>
      <c r="GIW138" s="38"/>
      <c r="GIX138" s="38"/>
      <c r="GIY138" s="38"/>
      <c r="GIZ138" s="38"/>
      <c r="GJA138" s="38"/>
      <c r="GJB138" s="38"/>
      <c r="GJC138" s="38"/>
      <c r="GJD138" s="38"/>
      <c r="GJE138" s="38"/>
      <c r="GJF138" s="38"/>
      <c r="GJG138" s="38"/>
      <c r="GJH138" s="38"/>
      <c r="GJI138" s="38"/>
      <c r="GJJ138" s="38"/>
      <c r="GJK138" s="38"/>
      <c r="GJL138" s="38"/>
      <c r="GJM138" s="38"/>
      <c r="GJN138" s="38"/>
      <c r="GJO138" s="38"/>
      <c r="GJP138" s="38"/>
      <c r="GJQ138" s="38"/>
      <c r="GJR138" s="38"/>
      <c r="GJS138" s="38"/>
      <c r="GJT138" s="38"/>
      <c r="GJU138" s="38"/>
      <c r="GJV138" s="38"/>
      <c r="GJW138" s="38"/>
      <c r="GJX138" s="38"/>
      <c r="GJY138" s="38"/>
      <c r="GJZ138" s="38"/>
      <c r="GKA138" s="38"/>
      <c r="GKB138" s="38"/>
      <c r="GKC138" s="38"/>
      <c r="GKD138" s="38"/>
      <c r="GKE138" s="38"/>
      <c r="GKF138" s="38"/>
      <c r="GKG138" s="38"/>
      <c r="GKH138" s="38"/>
      <c r="GKI138" s="38"/>
      <c r="GKJ138" s="38"/>
      <c r="GKK138" s="38"/>
      <c r="GKL138" s="38"/>
      <c r="GKM138" s="38"/>
      <c r="GKN138" s="38"/>
      <c r="GKO138" s="38"/>
      <c r="GKP138" s="38"/>
      <c r="GKQ138" s="38"/>
      <c r="GKR138" s="38"/>
      <c r="GKS138" s="38"/>
      <c r="GKT138" s="38"/>
      <c r="GKU138" s="38"/>
      <c r="GKV138" s="38"/>
      <c r="GKW138" s="38"/>
      <c r="GKX138" s="38"/>
      <c r="GKY138" s="38"/>
      <c r="GKZ138" s="38"/>
      <c r="GLA138" s="38"/>
      <c r="GLB138" s="38"/>
      <c r="GLC138" s="38"/>
      <c r="GLD138" s="38"/>
      <c r="GLE138" s="38"/>
      <c r="GLF138" s="38"/>
      <c r="GLG138" s="38"/>
      <c r="GLH138" s="38"/>
      <c r="GLI138" s="38"/>
      <c r="GLJ138" s="38"/>
      <c r="GLK138" s="38"/>
      <c r="GLL138" s="38"/>
      <c r="GLM138" s="38"/>
      <c r="GLN138" s="38"/>
      <c r="GLO138" s="38"/>
      <c r="GLP138" s="38"/>
      <c r="GLQ138" s="38"/>
      <c r="GLR138" s="38"/>
      <c r="GLS138" s="38"/>
      <c r="GLT138" s="38"/>
      <c r="GLU138" s="38"/>
      <c r="GLV138" s="38"/>
      <c r="GLW138" s="38"/>
      <c r="GLX138" s="38"/>
      <c r="GLY138" s="38"/>
      <c r="GLZ138" s="38"/>
      <c r="GMA138" s="38"/>
      <c r="GMB138" s="38"/>
      <c r="GMC138" s="38"/>
      <c r="GMD138" s="38"/>
      <c r="GME138" s="38"/>
      <c r="GMF138" s="38"/>
      <c r="GMG138" s="38"/>
      <c r="GMH138" s="38"/>
      <c r="GMI138" s="38"/>
      <c r="GMJ138" s="38"/>
      <c r="GMK138" s="38"/>
      <c r="GML138" s="38"/>
      <c r="GMM138" s="38"/>
      <c r="GMN138" s="38"/>
      <c r="GMO138" s="38"/>
      <c r="GMP138" s="38"/>
      <c r="GMQ138" s="38"/>
      <c r="GMR138" s="38"/>
      <c r="GMS138" s="38"/>
      <c r="GMT138" s="38"/>
      <c r="GMU138" s="38"/>
      <c r="GMV138" s="38"/>
      <c r="GMW138" s="38"/>
      <c r="GMX138" s="38"/>
      <c r="GMY138" s="38"/>
      <c r="GMZ138" s="38"/>
      <c r="GNA138" s="38"/>
      <c r="GNB138" s="38"/>
      <c r="GNC138" s="38"/>
      <c r="GND138" s="38"/>
      <c r="GNE138" s="38"/>
      <c r="GNF138" s="38"/>
      <c r="GNG138" s="38"/>
      <c r="GNH138" s="38"/>
      <c r="GNI138" s="38"/>
      <c r="GNJ138" s="38"/>
      <c r="GNK138" s="38"/>
      <c r="GNL138" s="38"/>
      <c r="GNM138" s="38"/>
      <c r="GNN138" s="38"/>
      <c r="GNO138" s="38"/>
      <c r="GNP138" s="38"/>
      <c r="GNQ138" s="38"/>
      <c r="GNR138" s="38"/>
      <c r="GNS138" s="38"/>
      <c r="GNT138" s="38"/>
      <c r="GNU138" s="38"/>
      <c r="GNV138" s="38"/>
      <c r="GNW138" s="38"/>
      <c r="GNX138" s="38"/>
      <c r="GNY138" s="38"/>
      <c r="GNZ138" s="38"/>
      <c r="GOA138" s="38"/>
      <c r="GOB138" s="38"/>
      <c r="GOC138" s="38"/>
      <c r="GOD138" s="38"/>
      <c r="GOE138" s="38"/>
      <c r="GOF138" s="38"/>
      <c r="GOG138" s="38"/>
      <c r="GOH138" s="38"/>
      <c r="GOI138" s="38"/>
      <c r="GOJ138" s="38"/>
      <c r="GOK138" s="38"/>
      <c r="GOL138" s="38"/>
      <c r="GOM138" s="38"/>
      <c r="GON138" s="38"/>
      <c r="GOO138" s="38"/>
      <c r="GOP138" s="38"/>
      <c r="GOQ138" s="38"/>
      <c r="GOR138" s="38"/>
      <c r="GOS138" s="38"/>
      <c r="GOT138" s="38"/>
      <c r="GOU138" s="38"/>
      <c r="GOV138" s="38"/>
      <c r="GOW138" s="38"/>
      <c r="GOX138" s="38"/>
      <c r="GOY138" s="38"/>
      <c r="GOZ138" s="38"/>
      <c r="GPA138" s="38"/>
      <c r="GPB138" s="38"/>
      <c r="GPC138" s="38"/>
      <c r="GPD138" s="38"/>
      <c r="GPE138" s="38"/>
      <c r="GPF138" s="38"/>
      <c r="GPG138" s="38"/>
      <c r="GPH138" s="38"/>
      <c r="GPI138" s="38"/>
      <c r="GPJ138" s="38"/>
      <c r="GPK138" s="38"/>
      <c r="GPL138" s="38"/>
      <c r="GPM138" s="38"/>
      <c r="GPN138" s="38"/>
      <c r="GPO138" s="38"/>
      <c r="GPP138" s="38"/>
      <c r="GPQ138" s="38"/>
      <c r="GPR138" s="38"/>
      <c r="GPS138" s="38"/>
      <c r="GPT138" s="38"/>
      <c r="GPU138" s="38"/>
      <c r="GPV138" s="38"/>
      <c r="GPW138" s="38"/>
      <c r="GPX138" s="38"/>
      <c r="GPY138" s="38"/>
      <c r="GPZ138" s="38"/>
      <c r="GQA138" s="38"/>
      <c r="GQB138" s="38"/>
      <c r="GQC138" s="38"/>
      <c r="GQD138" s="38"/>
      <c r="GQE138" s="38"/>
      <c r="GQF138" s="38"/>
      <c r="GQG138" s="38"/>
      <c r="GQH138" s="38"/>
      <c r="GQI138" s="38"/>
      <c r="GQJ138" s="38"/>
      <c r="GQK138" s="38"/>
      <c r="GQL138" s="38"/>
      <c r="GQM138" s="38"/>
      <c r="GQN138" s="38"/>
      <c r="GQO138" s="38"/>
      <c r="GQP138" s="38"/>
      <c r="GQQ138" s="38"/>
      <c r="GQR138" s="38"/>
      <c r="GQS138" s="38"/>
      <c r="GQT138" s="38"/>
      <c r="GQU138" s="38"/>
      <c r="GQV138" s="38"/>
      <c r="GQW138" s="38"/>
      <c r="GQX138" s="38"/>
      <c r="GQY138" s="38"/>
      <c r="GQZ138" s="38"/>
      <c r="GRA138" s="38"/>
      <c r="GRB138" s="38"/>
      <c r="GRC138" s="38"/>
      <c r="GRD138" s="38"/>
      <c r="GRE138" s="38"/>
      <c r="GRF138" s="38"/>
      <c r="GRG138" s="38"/>
      <c r="GRH138" s="38"/>
      <c r="GRI138" s="38"/>
      <c r="GRJ138" s="38"/>
      <c r="GRK138" s="38"/>
      <c r="GRL138" s="38"/>
      <c r="GRM138" s="38"/>
      <c r="GRN138" s="38"/>
      <c r="GRO138" s="38"/>
      <c r="GRP138" s="38"/>
      <c r="GRQ138" s="38"/>
      <c r="GRR138" s="38"/>
      <c r="GRS138" s="38"/>
      <c r="GRT138" s="38"/>
      <c r="GRU138" s="38"/>
      <c r="GRV138" s="38"/>
      <c r="GRW138" s="38"/>
      <c r="GRX138" s="38"/>
      <c r="GRY138" s="38"/>
      <c r="GRZ138" s="38"/>
      <c r="GSA138" s="38"/>
      <c r="GSB138" s="38"/>
      <c r="GSC138" s="38"/>
      <c r="GSD138" s="38"/>
      <c r="GSE138" s="38"/>
      <c r="GSF138" s="38"/>
      <c r="GSG138" s="38"/>
      <c r="GSH138" s="38"/>
      <c r="GSI138" s="38"/>
      <c r="GSJ138" s="38"/>
      <c r="GSK138" s="38"/>
      <c r="GSL138" s="38"/>
      <c r="GSM138" s="38"/>
      <c r="GSN138" s="38"/>
      <c r="GSO138" s="38"/>
      <c r="GSP138" s="38"/>
      <c r="GSQ138" s="38"/>
      <c r="GSR138" s="38"/>
      <c r="GSS138" s="38"/>
      <c r="GST138" s="38"/>
      <c r="GSU138" s="38"/>
      <c r="GSV138" s="38"/>
      <c r="GSW138" s="38"/>
      <c r="GSX138" s="38"/>
      <c r="GSY138" s="38"/>
      <c r="GSZ138" s="38"/>
      <c r="GTA138" s="38"/>
      <c r="GTB138" s="38"/>
      <c r="GTC138" s="38"/>
      <c r="GTD138" s="38"/>
      <c r="GTE138" s="38"/>
      <c r="GTF138" s="38"/>
      <c r="GTG138" s="38"/>
      <c r="GTH138" s="38"/>
      <c r="GTI138" s="38"/>
      <c r="GTJ138" s="38"/>
      <c r="GTK138" s="38"/>
      <c r="GTL138" s="38"/>
      <c r="GTM138" s="38"/>
      <c r="GTN138" s="38"/>
      <c r="GTO138" s="38"/>
      <c r="GTP138" s="38"/>
      <c r="GTQ138" s="38"/>
      <c r="GTR138" s="38"/>
      <c r="GTS138" s="38"/>
      <c r="GTT138" s="38"/>
      <c r="GTU138" s="38"/>
      <c r="GTV138" s="38"/>
      <c r="GTW138" s="38"/>
      <c r="GTX138" s="38"/>
      <c r="GTY138" s="38"/>
      <c r="GTZ138" s="38"/>
      <c r="GUA138" s="38"/>
      <c r="GUB138" s="38"/>
      <c r="GUC138" s="38"/>
      <c r="GUD138" s="38"/>
      <c r="GUE138" s="38"/>
      <c r="GUF138" s="38"/>
      <c r="GUG138" s="38"/>
      <c r="GUH138" s="38"/>
      <c r="GUI138" s="38"/>
      <c r="GUJ138" s="38"/>
      <c r="GUK138" s="38"/>
      <c r="GUL138" s="38"/>
      <c r="GUM138" s="38"/>
      <c r="GUN138" s="38"/>
      <c r="GUO138" s="38"/>
      <c r="GUP138" s="38"/>
      <c r="GUQ138" s="38"/>
      <c r="GUR138" s="38"/>
      <c r="GUS138" s="38"/>
      <c r="GUT138" s="38"/>
      <c r="GUU138" s="38"/>
      <c r="GUV138" s="38"/>
      <c r="GUW138" s="38"/>
      <c r="GUX138" s="38"/>
      <c r="GUY138" s="38"/>
      <c r="GUZ138" s="38"/>
      <c r="GVA138" s="38"/>
      <c r="GVB138" s="38"/>
      <c r="GVC138" s="38"/>
      <c r="GVD138" s="38"/>
      <c r="GVE138" s="38"/>
      <c r="GVF138" s="38"/>
      <c r="GVG138" s="38"/>
      <c r="GVH138" s="38"/>
      <c r="GVI138" s="38"/>
      <c r="GVJ138" s="38"/>
      <c r="GVK138" s="38"/>
      <c r="GVL138" s="38"/>
      <c r="GVM138" s="38"/>
      <c r="GVN138" s="38"/>
      <c r="GVO138" s="38"/>
      <c r="GVP138" s="38"/>
      <c r="GVQ138" s="38"/>
      <c r="GVR138" s="38"/>
      <c r="GVS138" s="38"/>
      <c r="GVT138" s="38"/>
      <c r="GVU138" s="38"/>
      <c r="GVV138" s="38"/>
      <c r="GVW138" s="38"/>
      <c r="GVX138" s="38"/>
      <c r="GVY138" s="38"/>
      <c r="GVZ138" s="38"/>
      <c r="GWA138" s="38"/>
      <c r="GWB138" s="38"/>
      <c r="GWC138" s="38"/>
      <c r="GWD138" s="38"/>
      <c r="GWE138" s="38"/>
      <c r="GWF138" s="38"/>
      <c r="GWG138" s="38"/>
      <c r="GWH138" s="38"/>
      <c r="GWI138" s="38"/>
      <c r="GWJ138" s="38"/>
      <c r="GWK138" s="38"/>
      <c r="GWL138" s="38"/>
      <c r="GWM138" s="38"/>
      <c r="GWN138" s="38"/>
      <c r="GWO138" s="38"/>
      <c r="GWP138" s="38"/>
      <c r="GWQ138" s="38"/>
      <c r="GWR138" s="38"/>
      <c r="GWS138" s="38"/>
      <c r="GWT138" s="38"/>
      <c r="GWU138" s="38"/>
      <c r="GWV138" s="38"/>
      <c r="GWW138" s="38"/>
      <c r="GWX138" s="38"/>
      <c r="GWY138" s="38"/>
      <c r="GWZ138" s="38"/>
      <c r="GXA138" s="38"/>
      <c r="GXB138" s="38"/>
      <c r="GXC138" s="38"/>
      <c r="GXD138" s="38"/>
      <c r="GXE138" s="38"/>
      <c r="GXF138" s="38"/>
      <c r="GXG138" s="38"/>
      <c r="GXH138" s="38"/>
      <c r="GXI138" s="38"/>
      <c r="GXJ138" s="38"/>
      <c r="GXK138" s="38"/>
      <c r="GXL138" s="38"/>
      <c r="GXM138" s="38"/>
      <c r="GXN138" s="38"/>
      <c r="GXO138" s="38"/>
      <c r="GXP138" s="38"/>
      <c r="GXQ138" s="38"/>
      <c r="GXR138" s="38"/>
      <c r="GXS138" s="38"/>
      <c r="GXT138" s="38"/>
      <c r="GXU138" s="38"/>
      <c r="GXV138" s="38"/>
      <c r="GXW138" s="38"/>
      <c r="GXX138" s="38"/>
      <c r="GXY138" s="38"/>
      <c r="GXZ138" s="38"/>
      <c r="GYA138" s="38"/>
      <c r="GYB138" s="38"/>
      <c r="GYC138" s="38"/>
      <c r="GYD138" s="38"/>
      <c r="GYE138" s="38"/>
      <c r="GYF138" s="38"/>
      <c r="GYG138" s="38"/>
      <c r="GYH138" s="38"/>
      <c r="GYI138" s="38"/>
      <c r="GYJ138" s="38"/>
      <c r="GYK138" s="38"/>
      <c r="GYL138" s="38"/>
      <c r="GYM138" s="38"/>
      <c r="GYN138" s="38"/>
      <c r="GYO138" s="38"/>
      <c r="GYP138" s="38"/>
      <c r="GYQ138" s="38"/>
      <c r="GYR138" s="38"/>
      <c r="GYS138" s="38"/>
      <c r="GYT138" s="38"/>
      <c r="GYU138" s="38"/>
      <c r="GYV138" s="38"/>
      <c r="GYW138" s="38"/>
      <c r="GYX138" s="38"/>
      <c r="GYY138" s="38"/>
      <c r="GYZ138" s="38"/>
      <c r="GZA138" s="38"/>
      <c r="GZB138" s="38"/>
      <c r="GZC138" s="38"/>
      <c r="GZD138" s="38"/>
      <c r="GZE138" s="38"/>
      <c r="GZF138" s="38"/>
      <c r="GZG138" s="38"/>
      <c r="GZH138" s="38"/>
      <c r="GZI138" s="38"/>
      <c r="GZJ138" s="38"/>
      <c r="GZK138" s="38"/>
      <c r="GZL138" s="38"/>
      <c r="GZM138" s="38"/>
      <c r="GZN138" s="38"/>
      <c r="GZO138" s="38"/>
      <c r="GZP138" s="38"/>
      <c r="GZQ138" s="38"/>
      <c r="GZR138" s="38"/>
      <c r="GZS138" s="38"/>
      <c r="GZT138" s="38"/>
      <c r="GZU138" s="38"/>
      <c r="GZV138" s="38"/>
      <c r="GZW138" s="38"/>
      <c r="GZX138" s="38"/>
      <c r="GZY138" s="38"/>
      <c r="GZZ138" s="38"/>
      <c r="HAA138" s="38"/>
      <c r="HAB138" s="38"/>
      <c r="HAC138" s="38"/>
      <c r="HAD138" s="38"/>
      <c r="HAE138" s="38"/>
      <c r="HAF138" s="38"/>
      <c r="HAG138" s="38"/>
      <c r="HAH138" s="38"/>
      <c r="HAI138" s="38"/>
      <c r="HAJ138" s="38"/>
      <c r="HAK138" s="38"/>
      <c r="HAL138" s="38"/>
      <c r="HAM138" s="38"/>
      <c r="HAN138" s="38"/>
      <c r="HAO138" s="38"/>
      <c r="HAP138" s="38"/>
      <c r="HAQ138" s="38"/>
      <c r="HAR138" s="38"/>
      <c r="HAS138" s="38"/>
      <c r="HAT138" s="38"/>
      <c r="HAU138" s="38"/>
      <c r="HAV138" s="38"/>
      <c r="HAW138" s="38"/>
      <c r="HAX138" s="38"/>
      <c r="HAY138" s="38"/>
      <c r="HAZ138" s="38"/>
      <c r="HBA138" s="38"/>
      <c r="HBB138" s="38"/>
      <c r="HBC138" s="38"/>
      <c r="HBD138" s="38"/>
      <c r="HBE138" s="38"/>
      <c r="HBF138" s="38"/>
      <c r="HBG138" s="38"/>
      <c r="HBH138" s="38"/>
      <c r="HBI138" s="38"/>
      <c r="HBJ138" s="38"/>
      <c r="HBK138" s="38"/>
      <c r="HBL138" s="38"/>
      <c r="HBM138" s="38"/>
      <c r="HBN138" s="38"/>
      <c r="HBO138" s="38"/>
      <c r="HBP138" s="38"/>
      <c r="HBQ138" s="38"/>
      <c r="HBR138" s="38"/>
      <c r="HBS138" s="38"/>
      <c r="HBT138" s="38"/>
      <c r="HBU138" s="38"/>
      <c r="HBV138" s="38"/>
      <c r="HBW138" s="38"/>
      <c r="HBX138" s="38"/>
      <c r="HBY138" s="38"/>
      <c r="HBZ138" s="38"/>
      <c r="HCA138" s="38"/>
      <c r="HCB138" s="38"/>
      <c r="HCC138" s="38"/>
      <c r="HCD138" s="38"/>
      <c r="HCE138" s="38"/>
      <c r="HCF138" s="38"/>
      <c r="HCG138" s="38"/>
      <c r="HCH138" s="38"/>
      <c r="HCI138" s="38"/>
      <c r="HCJ138" s="38"/>
      <c r="HCK138" s="38"/>
      <c r="HCL138" s="38"/>
      <c r="HCM138" s="38"/>
      <c r="HCN138" s="38"/>
      <c r="HCO138" s="38"/>
      <c r="HCP138" s="38"/>
      <c r="HCQ138" s="38"/>
      <c r="HCR138" s="38"/>
      <c r="HCS138" s="38"/>
      <c r="HCT138" s="38"/>
      <c r="HCU138" s="38"/>
      <c r="HCV138" s="38"/>
      <c r="HCW138" s="38"/>
      <c r="HCX138" s="38"/>
      <c r="HCY138" s="38"/>
      <c r="HCZ138" s="38"/>
      <c r="HDA138" s="38"/>
      <c r="HDB138" s="38"/>
      <c r="HDC138" s="38"/>
      <c r="HDD138" s="38"/>
      <c r="HDE138" s="38"/>
      <c r="HDF138" s="38"/>
      <c r="HDG138" s="38"/>
      <c r="HDH138" s="38"/>
      <c r="HDI138" s="38"/>
      <c r="HDJ138" s="38"/>
      <c r="HDK138" s="38"/>
      <c r="HDL138" s="38"/>
      <c r="HDM138" s="38"/>
      <c r="HDN138" s="38"/>
      <c r="HDO138" s="38"/>
      <c r="HDP138" s="38"/>
      <c r="HDQ138" s="38"/>
      <c r="HDR138" s="38"/>
      <c r="HDS138" s="38"/>
      <c r="HDT138" s="38"/>
      <c r="HDU138" s="38"/>
      <c r="HDV138" s="38"/>
      <c r="HDW138" s="38"/>
      <c r="HDX138" s="38"/>
      <c r="HDY138" s="38"/>
      <c r="HDZ138" s="38"/>
      <c r="HEA138" s="38"/>
      <c r="HEB138" s="38"/>
      <c r="HEC138" s="38"/>
      <c r="HED138" s="38"/>
      <c r="HEE138" s="38"/>
      <c r="HEF138" s="38"/>
      <c r="HEG138" s="38"/>
      <c r="HEH138" s="38"/>
      <c r="HEI138" s="38"/>
      <c r="HEJ138" s="38"/>
      <c r="HEK138" s="38"/>
      <c r="HEL138" s="38"/>
      <c r="HEM138" s="38"/>
      <c r="HEN138" s="38"/>
      <c r="HEO138" s="38"/>
      <c r="HEP138" s="38"/>
      <c r="HEQ138" s="38"/>
      <c r="HER138" s="38"/>
      <c r="HES138" s="38"/>
      <c r="HET138" s="38"/>
      <c r="HEU138" s="38"/>
      <c r="HEV138" s="38"/>
      <c r="HEW138" s="38"/>
      <c r="HEX138" s="38"/>
      <c r="HEY138" s="38"/>
      <c r="HEZ138" s="38"/>
      <c r="HFA138" s="38"/>
      <c r="HFB138" s="38"/>
      <c r="HFC138" s="38"/>
      <c r="HFD138" s="38"/>
      <c r="HFE138" s="38"/>
      <c r="HFF138" s="38"/>
      <c r="HFG138" s="38"/>
      <c r="HFH138" s="38"/>
      <c r="HFI138" s="38"/>
      <c r="HFJ138" s="38"/>
      <c r="HFK138" s="38"/>
      <c r="HFL138" s="38"/>
      <c r="HFM138" s="38"/>
      <c r="HFN138" s="38"/>
      <c r="HFO138" s="38"/>
      <c r="HFP138" s="38"/>
      <c r="HFQ138" s="38"/>
      <c r="HFR138" s="38"/>
      <c r="HFS138" s="38"/>
      <c r="HFT138" s="38"/>
      <c r="HFU138" s="38"/>
      <c r="HFV138" s="38"/>
      <c r="HFW138" s="38"/>
      <c r="HFX138" s="38"/>
      <c r="HFY138" s="38"/>
      <c r="HFZ138" s="38"/>
      <c r="HGA138" s="38"/>
      <c r="HGB138" s="38"/>
      <c r="HGC138" s="38"/>
      <c r="HGD138" s="38"/>
      <c r="HGE138" s="38"/>
      <c r="HGF138" s="38"/>
      <c r="HGG138" s="38"/>
      <c r="HGH138" s="38"/>
      <c r="HGI138" s="38"/>
      <c r="HGJ138" s="38"/>
      <c r="HGK138" s="38"/>
      <c r="HGL138" s="38"/>
      <c r="HGM138" s="38"/>
      <c r="HGN138" s="38"/>
      <c r="HGO138" s="38"/>
      <c r="HGP138" s="38"/>
      <c r="HGQ138" s="38"/>
      <c r="HGR138" s="38"/>
      <c r="HGS138" s="38"/>
      <c r="HGT138" s="38"/>
      <c r="HGU138" s="38"/>
      <c r="HGV138" s="38"/>
      <c r="HGW138" s="38"/>
      <c r="HGX138" s="38"/>
      <c r="HGY138" s="38"/>
      <c r="HGZ138" s="38"/>
      <c r="HHA138" s="38"/>
      <c r="HHB138" s="38"/>
      <c r="HHC138" s="38"/>
      <c r="HHD138" s="38"/>
      <c r="HHE138" s="38"/>
      <c r="HHF138" s="38"/>
      <c r="HHG138" s="38"/>
      <c r="HHH138" s="38"/>
      <c r="HHI138" s="38"/>
      <c r="HHJ138" s="38"/>
      <c r="HHK138" s="38"/>
      <c r="HHL138" s="38"/>
      <c r="HHM138" s="38"/>
      <c r="HHN138" s="38"/>
      <c r="HHO138" s="38"/>
      <c r="HHP138" s="38"/>
      <c r="HHQ138" s="38"/>
      <c r="HHR138" s="38"/>
      <c r="HHS138" s="38"/>
      <c r="HHT138" s="38"/>
      <c r="HHU138" s="38"/>
      <c r="HHV138" s="38"/>
      <c r="HHW138" s="38"/>
      <c r="HHX138" s="38"/>
      <c r="HHY138" s="38"/>
      <c r="HHZ138" s="38"/>
      <c r="HIA138" s="38"/>
      <c r="HIB138" s="38"/>
      <c r="HIC138" s="38"/>
      <c r="HID138" s="38"/>
      <c r="HIE138" s="38"/>
      <c r="HIF138" s="38"/>
      <c r="HIG138" s="38"/>
      <c r="HIH138" s="38"/>
      <c r="HII138" s="38"/>
      <c r="HIJ138" s="38"/>
      <c r="HIK138" s="38"/>
      <c r="HIL138" s="38"/>
      <c r="HIM138" s="38"/>
      <c r="HIN138" s="38"/>
      <c r="HIO138" s="38"/>
      <c r="HIP138" s="38"/>
      <c r="HIQ138" s="38"/>
      <c r="HIR138" s="38"/>
      <c r="HIS138" s="38"/>
      <c r="HIT138" s="38"/>
      <c r="HIU138" s="38"/>
      <c r="HIV138" s="38"/>
      <c r="HIW138" s="38"/>
      <c r="HIX138" s="38"/>
      <c r="HIY138" s="38"/>
      <c r="HIZ138" s="38"/>
      <c r="HJA138" s="38"/>
      <c r="HJB138" s="38"/>
      <c r="HJC138" s="38"/>
      <c r="HJD138" s="38"/>
      <c r="HJE138" s="38"/>
      <c r="HJF138" s="38"/>
      <c r="HJG138" s="38"/>
      <c r="HJH138" s="38"/>
      <c r="HJI138" s="38"/>
      <c r="HJJ138" s="38"/>
      <c r="HJK138" s="38"/>
      <c r="HJL138" s="38"/>
      <c r="HJM138" s="38"/>
      <c r="HJN138" s="38"/>
      <c r="HJO138" s="38"/>
      <c r="HJP138" s="38"/>
      <c r="HJQ138" s="38"/>
      <c r="HJR138" s="38"/>
      <c r="HJS138" s="38"/>
      <c r="HJT138" s="38"/>
      <c r="HJU138" s="38"/>
      <c r="HJV138" s="38"/>
      <c r="HJW138" s="38"/>
      <c r="HJX138" s="38"/>
      <c r="HJY138" s="38"/>
      <c r="HJZ138" s="38"/>
      <c r="HKA138" s="38"/>
      <c r="HKB138" s="38"/>
      <c r="HKC138" s="38"/>
      <c r="HKD138" s="38"/>
      <c r="HKE138" s="38"/>
      <c r="HKF138" s="38"/>
      <c r="HKG138" s="38"/>
      <c r="HKH138" s="38"/>
      <c r="HKI138" s="38"/>
      <c r="HKJ138" s="38"/>
      <c r="HKK138" s="38"/>
      <c r="HKL138" s="38"/>
      <c r="HKM138" s="38"/>
      <c r="HKN138" s="38"/>
      <c r="HKO138" s="38"/>
      <c r="HKP138" s="38"/>
      <c r="HKQ138" s="38"/>
      <c r="HKR138" s="38"/>
      <c r="HKS138" s="38"/>
      <c r="HKT138" s="38"/>
      <c r="HKU138" s="38"/>
      <c r="HKV138" s="38"/>
      <c r="HKW138" s="38"/>
      <c r="HKX138" s="38"/>
      <c r="HKY138" s="38"/>
      <c r="HKZ138" s="38"/>
      <c r="HLA138" s="38"/>
      <c r="HLB138" s="38"/>
      <c r="HLC138" s="38"/>
      <c r="HLD138" s="38"/>
      <c r="HLE138" s="38"/>
      <c r="HLF138" s="38"/>
      <c r="HLG138" s="38"/>
      <c r="HLH138" s="38"/>
      <c r="HLI138" s="38"/>
      <c r="HLJ138" s="38"/>
      <c r="HLK138" s="38"/>
      <c r="HLL138" s="38"/>
      <c r="HLM138" s="38"/>
      <c r="HLN138" s="38"/>
      <c r="HLO138" s="38"/>
      <c r="HLP138" s="38"/>
      <c r="HLQ138" s="38"/>
      <c r="HLR138" s="38"/>
      <c r="HLS138" s="38"/>
      <c r="HLT138" s="38"/>
      <c r="HLU138" s="38"/>
      <c r="HLV138" s="38"/>
      <c r="HLW138" s="38"/>
      <c r="HLX138" s="38"/>
      <c r="HLY138" s="38"/>
      <c r="HLZ138" s="38"/>
      <c r="HMA138" s="38"/>
      <c r="HMB138" s="38"/>
      <c r="HMC138" s="38"/>
      <c r="HMD138" s="38"/>
      <c r="HME138" s="38"/>
      <c r="HMF138" s="38"/>
      <c r="HMG138" s="38"/>
      <c r="HMH138" s="38"/>
      <c r="HMI138" s="38"/>
      <c r="HMJ138" s="38"/>
      <c r="HMK138" s="38"/>
      <c r="HML138" s="38"/>
      <c r="HMM138" s="38"/>
      <c r="HMN138" s="38"/>
      <c r="HMO138" s="38"/>
      <c r="HMP138" s="38"/>
      <c r="HMQ138" s="38"/>
      <c r="HMR138" s="38"/>
      <c r="HMS138" s="38"/>
      <c r="HMT138" s="38"/>
      <c r="HMU138" s="38"/>
      <c r="HMV138" s="38"/>
      <c r="HMW138" s="38"/>
      <c r="HMX138" s="38"/>
      <c r="HMY138" s="38"/>
      <c r="HMZ138" s="38"/>
      <c r="HNA138" s="38"/>
      <c r="HNB138" s="38"/>
      <c r="HNC138" s="38"/>
      <c r="HND138" s="38"/>
      <c r="HNE138" s="38"/>
      <c r="HNF138" s="38"/>
      <c r="HNG138" s="38"/>
      <c r="HNH138" s="38"/>
      <c r="HNI138" s="38"/>
      <c r="HNJ138" s="38"/>
      <c r="HNK138" s="38"/>
      <c r="HNL138" s="38"/>
      <c r="HNM138" s="38"/>
      <c r="HNN138" s="38"/>
      <c r="HNO138" s="38"/>
      <c r="HNP138" s="38"/>
      <c r="HNQ138" s="38"/>
      <c r="HNR138" s="38"/>
      <c r="HNS138" s="38"/>
      <c r="HNT138" s="38"/>
      <c r="HNU138" s="38"/>
      <c r="HNV138" s="38"/>
      <c r="HNW138" s="38"/>
      <c r="HNX138" s="38"/>
      <c r="HNY138" s="38"/>
      <c r="HNZ138" s="38"/>
      <c r="HOA138" s="38"/>
      <c r="HOB138" s="38"/>
      <c r="HOC138" s="38"/>
      <c r="HOD138" s="38"/>
      <c r="HOE138" s="38"/>
      <c r="HOF138" s="38"/>
      <c r="HOG138" s="38"/>
      <c r="HOH138" s="38"/>
      <c r="HOI138" s="38"/>
      <c r="HOJ138" s="38"/>
      <c r="HOK138" s="38"/>
      <c r="HOL138" s="38"/>
      <c r="HOM138" s="38"/>
      <c r="HON138" s="38"/>
      <c r="HOO138" s="38"/>
      <c r="HOP138" s="38"/>
      <c r="HOQ138" s="38"/>
      <c r="HOR138" s="38"/>
      <c r="HOS138" s="38"/>
      <c r="HOT138" s="38"/>
      <c r="HOU138" s="38"/>
      <c r="HOV138" s="38"/>
      <c r="HOW138" s="38"/>
      <c r="HOX138" s="38"/>
      <c r="HOY138" s="38"/>
      <c r="HOZ138" s="38"/>
      <c r="HPA138" s="38"/>
      <c r="HPB138" s="38"/>
      <c r="HPC138" s="38"/>
      <c r="HPD138" s="38"/>
      <c r="HPE138" s="38"/>
      <c r="HPF138" s="38"/>
      <c r="HPG138" s="38"/>
      <c r="HPH138" s="38"/>
      <c r="HPI138" s="38"/>
      <c r="HPJ138" s="38"/>
      <c r="HPK138" s="38"/>
      <c r="HPL138" s="38"/>
      <c r="HPM138" s="38"/>
      <c r="HPN138" s="38"/>
      <c r="HPO138" s="38"/>
      <c r="HPP138" s="38"/>
      <c r="HPQ138" s="38"/>
      <c r="HPR138" s="38"/>
      <c r="HPS138" s="38"/>
      <c r="HPT138" s="38"/>
      <c r="HPU138" s="38"/>
      <c r="HPV138" s="38"/>
      <c r="HPW138" s="38"/>
      <c r="HPX138" s="38"/>
      <c r="HPY138" s="38"/>
      <c r="HPZ138" s="38"/>
      <c r="HQA138" s="38"/>
      <c r="HQB138" s="38"/>
      <c r="HQC138" s="38"/>
      <c r="HQD138" s="38"/>
      <c r="HQE138" s="38"/>
      <c r="HQF138" s="38"/>
      <c r="HQG138" s="38"/>
      <c r="HQH138" s="38"/>
      <c r="HQI138" s="38"/>
      <c r="HQJ138" s="38"/>
      <c r="HQK138" s="38"/>
      <c r="HQL138" s="38"/>
      <c r="HQM138" s="38"/>
      <c r="HQN138" s="38"/>
      <c r="HQO138" s="38"/>
      <c r="HQP138" s="38"/>
      <c r="HQQ138" s="38"/>
      <c r="HQR138" s="38"/>
      <c r="HQS138" s="38"/>
      <c r="HQT138" s="38"/>
      <c r="HQU138" s="38"/>
      <c r="HQV138" s="38"/>
      <c r="HQW138" s="38"/>
      <c r="HQX138" s="38"/>
      <c r="HQY138" s="38"/>
      <c r="HQZ138" s="38"/>
      <c r="HRA138" s="38"/>
      <c r="HRB138" s="38"/>
      <c r="HRC138" s="38"/>
      <c r="HRD138" s="38"/>
      <c r="HRE138" s="38"/>
      <c r="HRF138" s="38"/>
      <c r="HRG138" s="38"/>
      <c r="HRH138" s="38"/>
      <c r="HRI138" s="38"/>
      <c r="HRJ138" s="38"/>
      <c r="HRK138" s="38"/>
      <c r="HRL138" s="38"/>
      <c r="HRM138" s="38"/>
      <c r="HRN138" s="38"/>
      <c r="HRO138" s="38"/>
      <c r="HRP138" s="38"/>
      <c r="HRQ138" s="38"/>
      <c r="HRR138" s="38"/>
      <c r="HRS138" s="38"/>
      <c r="HRT138" s="38"/>
      <c r="HRU138" s="38"/>
      <c r="HRV138" s="38"/>
      <c r="HRW138" s="38"/>
      <c r="HRX138" s="38"/>
      <c r="HRY138" s="38"/>
      <c r="HRZ138" s="38"/>
      <c r="HSA138" s="38"/>
      <c r="HSB138" s="38"/>
      <c r="HSC138" s="38"/>
      <c r="HSD138" s="38"/>
      <c r="HSE138" s="38"/>
      <c r="HSF138" s="38"/>
      <c r="HSG138" s="38"/>
      <c r="HSH138" s="38"/>
      <c r="HSI138" s="38"/>
      <c r="HSJ138" s="38"/>
      <c r="HSK138" s="38"/>
      <c r="HSL138" s="38"/>
      <c r="HSM138" s="38"/>
      <c r="HSN138" s="38"/>
      <c r="HSO138" s="38"/>
      <c r="HSP138" s="38"/>
      <c r="HSQ138" s="38"/>
      <c r="HSR138" s="38"/>
      <c r="HSS138" s="38"/>
      <c r="HST138" s="38"/>
      <c r="HSU138" s="38"/>
      <c r="HSV138" s="38"/>
      <c r="HSW138" s="38"/>
      <c r="HSX138" s="38"/>
      <c r="HSY138" s="38"/>
      <c r="HSZ138" s="38"/>
      <c r="HTA138" s="38"/>
      <c r="HTB138" s="38"/>
      <c r="HTC138" s="38"/>
      <c r="HTD138" s="38"/>
      <c r="HTE138" s="38"/>
      <c r="HTF138" s="38"/>
      <c r="HTG138" s="38"/>
      <c r="HTH138" s="38"/>
      <c r="HTI138" s="38"/>
      <c r="HTJ138" s="38"/>
      <c r="HTK138" s="38"/>
      <c r="HTL138" s="38"/>
      <c r="HTM138" s="38"/>
      <c r="HTN138" s="38"/>
      <c r="HTO138" s="38"/>
      <c r="HTP138" s="38"/>
      <c r="HTQ138" s="38"/>
      <c r="HTR138" s="38"/>
      <c r="HTS138" s="38"/>
      <c r="HTT138" s="38"/>
      <c r="HTU138" s="38"/>
      <c r="HTV138" s="38"/>
      <c r="HTW138" s="38"/>
      <c r="HTX138" s="38"/>
      <c r="HTY138" s="38"/>
      <c r="HTZ138" s="38"/>
      <c r="HUA138" s="38"/>
      <c r="HUB138" s="38"/>
      <c r="HUC138" s="38"/>
      <c r="HUD138" s="38"/>
      <c r="HUE138" s="38"/>
      <c r="HUF138" s="38"/>
      <c r="HUG138" s="38"/>
      <c r="HUH138" s="38"/>
      <c r="HUI138" s="38"/>
      <c r="HUJ138" s="38"/>
      <c r="HUK138" s="38"/>
      <c r="HUL138" s="38"/>
      <c r="HUM138" s="38"/>
      <c r="HUN138" s="38"/>
      <c r="HUO138" s="38"/>
      <c r="HUP138" s="38"/>
      <c r="HUQ138" s="38"/>
      <c r="HUR138" s="38"/>
      <c r="HUS138" s="38"/>
      <c r="HUT138" s="38"/>
      <c r="HUU138" s="38"/>
      <c r="HUV138" s="38"/>
      <c r="HUW138" s="38"/>
      <c r="HUX138" s="38"/>
      <c r="HUY138" s="38"/>
      <c r="HUZ138" s="38"/>
      <c r="HVA138" s="38"/>
      <c r="HVB138" s="38"/>
      <c r="HVC138" s="38"/>
      <c r="HVD138" s="38"/>
      <c r="HVE138" s="38"/>
      <c r="HVF138" s="38"/>
      <c r="HVG138" s="38"/>
      <c r="HVH138" s="38"/>
      <c r="HVI138" s="38"/>
      <c r="HVJ138" s="38"/>
      <c r="HVK138" s="38"/>
      <c r="HVL138" s="38"/>
      <c r="HVM138" s="38"/>
      <c r="HVN138" s="38"/>
      <c r="HVO138" s="38"/>
      <c r="HVP138" s="38"/>
      <c r="HVQ138" s="38"/>
      <c r="HVR138" s="38"/>
      <c r="HVS138" s="38"/>
      <c r="HVT138" s="38"/>
      <c r="HVU138" s="38"/>
      <c r="HVV138" s="38"/>
      <c r="HVW138" s="38"/>
      <c r="HVX138" s="38"/>
      <c r="HVY138" s="38"/>
      <c r="HVZ138" s="38"/>
      <c r="HWA138" s="38"/>
      <c r="HWB138" s="38"/>
      <c r="HWC138" s="38"/>
      <c r="HWD138" s="38"/>
      <c r="HWE138" s="38"/>
      <c r="HWF138" s="38"/>
      <c r="HWG138" s="38"/>
      <c r="HWH138" s="38"/>
      <c r="HWI138" s="38"/>
      <c r="HWJ138" s="38"/>
      <c r="HWK138" s="38"/>
      <c r="HWL138" s="38"/>
      <c r="HWM138" s="38"/>
      <c r="HWN138" s="38"/>
      <c r="HWO138" s="38"/>
      <c r="HWP138" s="38"/>
      <c r="HWQ138" s="38"/>
      <c r="HWR138" s="38"/>
      <c r="HWS138" s="38"/>
      <c r="HWT138" s="38"/>
      <c r="HWU138" s="38"/>
      <c r="HWV138" s="38"/>
      <c r="HWW138" s="38"/>
      <c r="HWX138" s="38"/>
      <c r="HWY138" s="38"/>
      <c r="HWZ138" s="38"/>
      <c r="HXA138" s="38"/>
      <c r="HXB138" s="38"/>
      <c r="HXC138" s="38"/>
      <c r="HXD138" s="38"/>
      <c r="HXE138" s="38"/>
      <c r="HXF138" s="38"/>
      <c r="HXG138" s="38"/>
      <c r="HXH138" s="38"/>
      <c r="HXI138" s="38"/>
      <c r="HXJ138" s="38"/>
      <c r="HXK138" s="38"/>
      <c r="HXL138" s="38"/>
      <c r="HXM138" s="38"/>
      <c r="HXN138" s="38"/>
      <c r="HXO138" s="38"/>
      <c r="HXP138" s="38"/>
      <c r="HXQ138" s="38"/>
      <c r="HXR138" s="38"/>
      <c r="HXS138" s="38"/>
      <c r="HXT138" s="38"/>
      <c r="HXU138" s="38"/>
      <c r="HXV138" s="38"/>
      <c r="HXW138" s="38"/>
      <c r="HXX138" s="38"/>
      <c r="HXY138" s="38"/>
      <c r="HXZ138" s="38"/>
      <c r="HYA138" s="38"/>
      <c r="HYB138" s="38"/>
      <c r="HYC138" s="38"/>
      <c r="HYD138" s="38"/>
      <c r="HYE138" s="38"/>
      <c r="HYF138" s="38"/>
      <c r="HYG138" s="38"/>
      <c r="HYH138" s="38"/>
      <c r="HYI138" s="38"/>
      <c r="HYJ138" s="38"/>
      <c r="HYK138" s="38"/>
      <c r="HYL138" s="38"/>
      <c r="HYM138" s="38"/>
      <c r="HYN138" s="38"/>
      <c r="HYO138" s="38"/>
      <c r="HYP138" s="38"/>
      <c r="HYQ138" s="38"/>
      <c r="HYR138" s="38"/>
      <c r="HYS138" s="38"/>
      <c r="HYT138" s="38"/>
      <c r="HYU138" s="38"/>
      <c r="HYV138" s="38"/>
      <c r="HYW138" s="38"/>
      <c r="HYX138" s="38"/>
      <c r="HYY138" s="38"/>
      <c r="HYZ138" s="38"/>
      <c r="HZA138" s="38"/>
      <c r="HZB138" s="38"/>
      <c r="HZC138" s="38"/>
      <c r="HZD138" s="38"/>
      <c r="HZE138" s="38"/>
      <c r="HZF138" s="38"/>
      <c r="HZG138" s="38"/>
      <c r="HZH138" s="38"/>
      <c r="HZI138" s="38"/>
      <c r="HZJ138" s="38"/>
      <c r="HZK138" s="38"/>
      <c r="HZL138" s="38"/>
      <c r="HZM138" s="38"/>
      <c r="HZN138" s="38"/>
      <c r="HZO138" s="38"/>
      <c r="HZP138" s="38"/>
      <c r="HZQ138" s="38"/>
      <c r="HZR138" s="38"/>
      <c r="HZS138" s="38"/>
      <c r="HZT138" s="38"/>
      <c r="HZU138" s="38"/>
      <c r="HZV138" s="38"/>
      <c r="HZW138" s="38"/>
      <c r="HZX138" s="38"/>
      <c r="HZY138" s="38"/>
      <c r="HZZ138" s="38"/>
      <c r="IAA138" s="38"/>
      <c r="IAB138" s="38"/>
      <c r="IAC138" s="38"/>
      <c r="IAD138" s="38"/>
      <c r="IAE138" s="38"/>
      <c r="IAF138" s="38"/>
      <c r="IAG138" s="38"/>
      <c r="IAH138" s="38"/>
      <c r="IAI138" s="38"/>
      <c r="IAJ138" s="38"/>
      <c r="IAK138" s="38"/>
      <c r="IAL138" s="38"/>
      <c r="IAM138" s="38"/>
      <c r="IAN138" s="38"/>
      <c r="IAO138" s="38"/>
      <c r="IAP138" s="38"/>
      <c r="IAQ138" s="38"/>
      <c r="IAR138" s="38"/>
      <c r="IAS138" s="38"/>
      <c r="IAT138" s="38"/>
      <c r="IAU138" s="38"/>
      <c r="IAV138" s="38"/>
      <c r="IAW138" s="38"/>
      <c r="IAX138" s="38"/>
      <c r="IAY138" s="38"/>
      <c r="IAZ138" s="38"/>
      <c r="IBA138" s="38"/>
      <c r="IBB138" s="38"/>
      <c r="IBC138" s="38"/>
      <c r="IBD138" s="38"/>
      <c r="IBE138" s="38"/>
      <c r="IBF138" s="38"/>
      <c r="IBG138" s="38"/>
      <c r="IBH138" s="38"/>
      <c r="IBI138" s="38"/>
      <c r="IBJ138" s="38"/>
      <c r="IBK138" s="38"/>
      <c r="IBL138" s="38"/>
      <c r="IBM138" s="38"/>
      <c r="IBN138" s="38"/>
      <c r="IBO138" s="38"/>
      <c r="IBP138" s="38"/>
      <c r="IBQ138" s="38"/>
      <c r="IBR138" s="38"/>
      <c r="IBS138" s="38"/>
      <c r="IBT138" s="38"/>
      <c r="IBU138" s="38"/>
      <c r="IBV138" s="38"/>
      <c r="IBW138" s="38"/>
      <c r="IBX138" s="38"/>
      <c r="IBY138" s="38"/>
      <c r="IBZ138" s="38"/>
      <c r="ICA138" s="38"/>
      <c r="ICB138" s="38"/>
      <c r="ICC138" s="38"/>
      <c r="ICD138" s="38"/>
      <c r="ICE138" s="38"/>
      <c r="ICF138" s="38"/>
      <c r="ICG138" s="38"/>
      <c r="ICH138" s="38"/>
      <c r="ICI138" s="38"/>
      <c r="ICJ138" s="38"/>
      <c r="ICK138" s="38"/>
      <c r="ICL138" s="38"/>
      <c r="ICM138" s="38"/>
      <c r="ICN138" s="38"/>
      <c r="ICO138" s="38"/>
      <c r="ICP138" s="38"/>
      <c r="ICQ138" s="38"/>
      <c r="ICR138" s="38"/>
      <c r="ICS138" s="38"/>
      <c r="ICT138" s="38"/>
      <c r="ICU138" s="38"/>
      <c r="ICV138" s="38"/>
      <c r="ICW138" s="38"/>
      <c r="ICX138" s="38"/>
      <c r="ICY138" s="38"/>
      <c r="ICZ138" s="38"/>
      <c r="IDA138" s="38"/>
      <c r="IDB138" s="38"/>
      <c r="IDC138" s="38"/>
      <c r="IDD138" s="38"/>
      <c r="IDE138" s="38"/>
      <c r="IDF138" s="38"/>
      <c r="IDG138" s="38"/>
      <c r="IDH138" s="38"/>
      <c r="IDI138" s="38"/>
      <c r="IDJ138" s="38"/>
      <c r="IDK138" s="38"/>
      <c r="IDL138" s="38"/>
      <c r="IDM138" s="38"/>
      <c r="IDN138" s="38"/>
      <c r="IDO138" s="38"/>
      <c r="IDP138" s="38"/>
      <c r="IDQ138" s="38"/>
      <c r="IDR138" s="38"/>
      <c r="IDS138" s="38"/>
      <c r="IDT138" s="38"/>
      <c r="IDU138" s="38"/>
      <c r="IDV138" s="38"/>
      <c r="IDW138" s="38"/>
      <c r="IDX138" s="38"/>
      <c r="IDY138" s="38"/>
      <c r="IDZ138" s="38"/>
      <c r="IEA138" s="38"/>
      <c r="IEB138" s="38"/>
      <c r="IEC138" s="38"/>
      <c r="IED138" s="38"/>
      <c r="IEE138" s="38"/>
      <c r="IEF138" s="38"/>
      <c r="IEG138" s="38"/>
      <c r="IEH138" s="38"/>
      <c r="IEI138" s="38"/>
      <c r="IEJ138" s="38"/>
      <c r="IEK138" s="38"/>
      <c r="IEL138" s="38"/>
      <c r="IEM138" s="38"/>
      <c r="IEN138" s="38"/>
      <c r="IEO138" s="38"/>
      <c r="IEP138" s="38"/>
      <c r="IEQ138" s="38"/>
      <c r="IER138" s="38"/>
      <c r="IES138" s="38"/>
      <c r="IET138" s="38"/>
      <c r="IEU138" s="38"/>
      <c r="IEV138" s="38"/>
      <c r="IEW138" s="38"/>
      <c r="IEX138" s="38"/>
      <c r="IEY138" s="38"/>
      <c r="IEZ138" s="38"/>
      <c r="IFA138" s="38"/>
      <c r="IFB138" s="38"/>
      <c r="IFC138" s="38"/>
      <c r="IFD138" s="38"/>
      <c r="IFE138" s="38"/>
      <c r="IFF138" s="38"/>
      <c r="IFG138" s="38"/>
      <c r="IFH138" s="38"/>
      <c r="IFI138" s="38"/>
      <c r="IFJ138" s="38"/>
      <c r="IFK138" s="38"/>
      <c r="IFL138" s="38"/>
      <c r="IFM138" s="38"/>
      <c r="IFN138" s="38"/>
      <c r="IFO138" s="38"/>
      <c r="IFP138" s="38"/>
      <c r="IFQ138" s="38"/>
      <c r="IFR138" s="38"/>
      <c r="IFS138" s="38"/>
      <c r="IFT138" s="38"/>
      <c r="IFU138" s="38"/>
      <c r="IFV138" s="38"/>
      <c r="IFW138" s="38"/>
      <c r="IFX138" s="38"/>
      <c r="IFY138" s="38"/>
      <c r="IFZ138" s="38"/>
      <c r="IGA138" s="38"/>
      <c r="IGB138" s="38"/>
      <c r="IGC138" s="38"/>
      <c r="IGD138" s="38"/>
      <c r="IGE138" s="38"/>
      <c r="IGF138" s="38"/>
      <c r="IGG138" s="38"/>
      <c r="IGH138" s="38"/>
      <c r="IGI138" s="38"/>
      <c r="IGJ138" s="38"/>
      <c r="IGK138" s="38"/>
      <c r="IGL138" s="38"/>
      <c r="IGM138" s="38"/>
      <c r="IGN138" s="38"/>
      <c r="IGO138" s="38"/>
      <c r="IGP138" s="38"/>
      <c r="IGQ138" s="38"/>
      <c r="IGR138" s="38"/>
      <c r="IGS138" s="38"/>
      <c r="IGT138" s="38"/>
      <c r="IGU138" s="38"/>
      <c r="IGV138" s="38"/>
      <c r="IGW138" s="38"/>
      <c r="IGX138" s="38"/>
      <c r="IGY138" s="38"/>
      <c r="IGZ138" s="38"/>
      <c r="IHA138" s="38"/>
      <c r="IHB138" s="38"/>
      <c r="IHC138" s="38"/>
      <c r="IHD138" s="38"/>
      <c r="IHE138" s="38"/>
      <c r="IHF138" s="38"/>
      <c r="IHG138" s="38"/>
      <c r="IHH138" s="38"/>
      <c r="IHI138" s="38"/>
      <c r="IHJ138" s="38"/>
      <c r="IHK138" s="38"/>
      <c r="IHL138" s="38"/>
      <c r="IHM138" s="38"/>
      <c r="IHN138" s="38"/>
      <c r="IHO138" s="38"/>
      <c r="IHP138" s="38"/>
      <c r="IHQ138" s="38"/>
      <c r="IHR138" s="38"/>
      <c r="IHS138" s="38"/>
      <c r="IHT138" s="38"/>
      <c r="IHU138" s="38"/>
      <c r="IHV138" s="38"/>
      <c r="IHW138" s="38"/>
      <c r="IHX138" s="38"/>
      <c r="IHY138" s="38"/>
      <c r="IHZ138" s="38"/>
      <c r="IIA138" s="38"/>
      <c r="IIB138" s="38"/>
      <c r="IIC138" s="38"/>
      <c r="IID138" s="38"/>
      <c r="IIE138" s="38"/>
      <c r="IIF138" s="38"/>
      <c r="IIG138" s="38"/>
      <c r="IIH138" s="38"/>
      <c r="III138" s="38"/>
      <c r="IIJ138" s="38"/>
      <c r="IIK138" s="38"/>
      <c r="IIL138" s="38"/>
      <c r="IIM138" s="38"/>
      <c r="IIN138" s="38"/>
      <c r="IIO138" s="38"/>
      <c r="IIP138" s="38"/>
      <c r="IIQ138" s="38"/>
      <c r="IIR138" s="38"/>
      <c r="IIS138" s="38"/>
      <c r="IIT138" s="38"/>
      <c r="IIU138" s="38"/>
      <c r="IIV138" s="38"/>
      <c r="IIW138" s="38"/>
      <c r="IIX138" s="38"/>
      <c r="IIY138" s="38"/>
      <c r="IIZ138" s="38"/>
      <c r="IJA138" s="38"/>
      <c r="IJB138" s="38"/>
      <c r="IJC138" s="38"/>
      <c r="IJD138" s="38"/>
      <c r="IJE138" s="38"/>
      <c r="IJF138" s="38"/>
      <c r="IJG138" s="38"/>
      <c r="IJH138" s="38"/>
      <c r="IJI138" s="38"/>
      <c r="IJJ138" s="38"/>
      <c r="IJK138" s="38"/>
      <c r="IJL138" s="38"/>
      <c r="IJM138" s="38"/>
      <c r="IJN138" s="38"/>
      <c r="IJO138" s="38"/>
      <c r="IJP138" s="38"/>
      <c r="IJQ138" s="38"/>
      <c r="IJR138" s="38"/>
      <c r="IJS138" s="38"/>
      <c r="IJT138" s="38"/>
      <c r="IJU138" s="38"/>
      <c r="IJV138" s="38"/>
      <c r="IJW138" s="38"/>
      <c r="IJX138" s="38"/>
      <c r="IJY138" s="38"/>
      <c r="IJZ138" s="38"/>
      <c r="IKA138" s="38"/>
      <c r="IKB138" s="38"/>
      <c r="IKC138" s="38"/>
      <c r="IKD138" s="38"/>
      <c r="IKE138" s="38"/>
      <c r="IKF138" s="38"/>
      <c r="IKG138" s="38"/>
      <c r="IKH138" s="38"/>
      <c r="IKI138" s="38"/>
      <c r="IKJ138" s="38"/>
      <c r="IKK138" s="38"/>
      <c r="IKL138" s="38"/>
      <c r="IKM138" s="38"/>
      <c r="IKN138" s="38"/>
      <c r="IKO138" s="38"/>
      <c r="IKP138" s="38"/>
      <c r="IKQ138" s="38"/>
      <c r="IKR138" s="38"/>
      <c r="IKS138" s="38"/>
      <c r="IKT138" s="38"/>
      <c r="IKU138" s="38"/>
      <c r="IKV138" s="38"/>
      <c r="IKW138" s="38"/>
      <c r="IKX138" s="38"/>
      <c r="IKY138" s="38"/>
      <c r="IKZ138" s="38"/>
      <c r="ILA138" s="38"/>
      <c r="ILB138" s="38"/>
      <c r="ILC138" s="38"/>
      <c r="ILD138" s="38"/>
      <c r="ILE138" s="38"/>
      <c r="ILF138" s="38"/>
      <c r="ILG138" s="38"/>
      <c r="ILH138" s="38"/>
      <c r="ILI138" s="38"/>
      <c r="ILJ138" s="38"/>
      <c r="ILK138" s="38"/>
      <c r="ILL138" s="38"/>
      <c r="ILM138" s="38"/>
      <c r="ILN138" s="38"/>
      <c r="ILO138" s="38"/>
      <c r="ILP138" s="38"/>
      <c r="ILQ138" s="38"/>
      <c r="ILR138" s="38"/>
      <c r="ILS138" s="38"/>
      <c r="ILT138" s="38"/>
      <c r="ILU138" s="38"/>
      <c r="ILV138" s="38"/>
      <c r="ILW138" s="38"/>
      <c r="ILX138" s="38"/>
      <c r="ILY138" s="38"/>
      <c r="ILZ138" s="38"/>
      <c r="IMA138" s="38"/>
      <c r="IMB138" s="38"/>
      <c r="IMC138" s="38"/>
      <c r="IMD138" s="38"/>
      <c r="IME138" s="38"/>
      <c r="IMF138" s="38"/>
      <c r="IMG138" s="38"/>
      <c r="IMH138" s="38"/>
      <c r="IMI138" s="38"/>
      <c r="IMJ138" s="38"/>
      <c r="IMK138" s="38"/>
      <c r="IML138" s="38"/>
      <c r="IMM138" s="38"/>
      <c r="IMN138" s="38"/>
      <c r="IMO138" s="38"/>
      <c r="IMP138" s="38"/>
      <c r="IMQ138" s="38"/>
      <c r="IMR138" s="38"/>
      <c r="IMS138" s="38"/>
      <c r="IMT138" s="38"/>
      <c r="IMU138" s="38"/>
      <c r="IMV138" s="38"/>
      <c r="IMW138" s="38"/>
      <c r="IMX138" s="38"/>
      <c r="IMY138" s="38"/>
      <c r="IMZ138" s="38"/>
      <c r="INA138" s="38"/>
      <c r="INB138" s="38"/>
      <c r="INC138" s="38"/>
      <c r="IND138" s="38"/>
      <c r="INE138" s="38"/>
      <c r="INF138" s="38"/>
      <c r="ING138" s="38"/>
      <c r="INH138" s="38"/>
      <c r="INI138" s="38"/>
      <c r="INJ138" s="38"/>
      <c r="INK138" s="38"/>
      <c r="INL138" s="38"/>
      <c r="INM138" s="38"/>
      <c r="INN138" s="38"/>
      <c r="INO138" s="38"/>
      <c r="INP138" s="38"/>
      <c r="INQ138" s="38"/>
      <c r="INR138" s="38"/>
      <c r="INS138" s="38"/>
      <c r="INT138" s="38"/>
      <c r="INU138" s="38"/>
      <c r="INV138" s="38"/>
      <c r="INW138" s="38"/>
      <c r="INX138" s="38"/>
      <c r="INY138" s="38"/>
      <c r="INZ138" s="38"/>
      <c r="IOA138" s="38"/>
      <c r="IOB138" s="38"/>
      <c r="IOC138" s="38"/>
      <c r="IOD138" s="38"/>
      <c r="IOE138" s="38"/>
      <c r="IOF138" s="38"/>
      <c r="IOG138" s="38"/>
      <c r="IOH138" s="38"/>
      <c r="IOI138" s="38"/>
      <c r="IOJ138" s="38"/>
      <c r="IOK138" s="38"/>
      <c r="IOL138" s="38"/>
      <c r="IOM138" s="38"/>
      <c r="ION138" s="38"/>
      <c r="IOO138" s="38"/>
      <c r="IOP138" s="38"/>
      <c r="IOQ138" s="38"/>
      <c r="IOR138" s="38"/>
      <c r="IOS138" s="38"/>
      <c r="IOT138" s="38"/>
      <c r="IOU138" s="38"/>
      <c r="IOV138" s="38"/>
      <c r="IOW138" s="38"/>
      <c r="IOX138" s="38"/>
      <c r="IOY138" s="38"/>
      <c r="IOZ138" s="38"/>
      <c r="IPA138" s="38"/>
      <c r="IPB138" s="38"/>
      <c r="IPC138" s="38"/>
      <c r="IPD138" s="38"/>
      <c r="IPE138" s="38"/>
      <c r="IPF138" s="38"/>
      <c r="IPG138" s="38"/>
      <c r="IPH138" s="38"/>
      <c r="IPI138" s="38"/>
      <c r="IPJ138" s="38"/>
      <c r="IPK138" s="38"/>
      <c r="IPL138" s="38"/>
      <c r="IPM138" s="38"/>
      <c r="IPN138" s="38"/>
      <c r="IPO138" s="38"/>
      <c r="IPP138" s="38"/>
      <c r="IPQ138" s="38"/>
      <c r="IPR138" s="38"/>
      <c r="IPS138" s="38"/>
      <c r="IPT138" s="38"/>
      <c r="IPU138" s="38"/>
      <c r="IPV138" s="38"/>
      <c r="IPW138" s="38"/>
      <c r="IPX138" s="38"/>
      <c r="IPY138" s="38"/>
      <c r="IPZ138" s="38"/>
      <c r="IQA138" s="38"/>
      <c r="IQB138" s="38"/>
      <c r="IQC138" s="38"/>
      <c r="IQD138" s="38"/>
      <c r="IQE138" s="38"/>
      <c r="IQF138" s="38"/>
      <c r="IQG138" s="38"/>
      <c r="IQH138" s="38"/>
      <c r="IQI138" s="38"/>
      <c r="IQJ138" s="38"/>
      <c r="IQK138" s="38"/>
      <c r="IQL138" s="38"/>
      <c r="IQM138" s="38"/>
      <c r="IQN138" s="38"/>
      <c r="IQO138" s="38"/>
      <c r="IQP138" s="38"/>
      <c r="IQQ138" s="38"/>
      <c r="IQR138" s="38"/>
      <c r="IQS138" s="38"/>
      <c r="IQT138" s="38"/>
      <c r="IQU138" s="38"/>
      <c r="IQV138" s="38"/>
      <c r="IQW138" s="38"/>
      <c r="IQX138" s="38"/>
      <c r="IQY138" s="38"/>
      <c r="IQZ138" s="38"/>
      <c r="IRA138" s="38"/>
      <c r="IRB138" s="38"/>
      <c r="IRC138" s="38"/>
      <c r="IRD138" s="38"/>
      <c r="IRE138" s="38"/>
      <c r="IRF138" s="38"/>
      <c r="IRG138" s="38"/>
      <c r="IRH138" s="38"/>
      <c r="IRI138" s="38"/>
      <c r="IRJ138" s="38"/>
      <c r="IRK138" s="38"/>
      <c r="IRL138" s="38"/>
      <c r="IRM138" s="38"/>
      <c r="IRN138" s="38"/>
      <c r="IRO138" s="38"/>
      <c r="IRP138" s="38"/>
      <c r="IRQ138" s="38"/>
      <c r="IRR138" s="38"/>
      <c r="IRS138" s="38"/>
      <c r="IRT138" s="38"/>
      <c r="IRU138" s="38"/>
      <c r="IRV138" s="38"/>
      <c r="IRW138" s="38"/>
      <c r="IRX138" s="38"/>
      <c r="IRY138" s="38"/>
      <c r="IRZ138" s="38"/>
      <c r="ISA138" s="38"/>
      <c r="ISB138" s="38"/>
      <c r="ISC138" s="38"/>
      <c r="ISD138" s="38"/>
      <c r="ISE138" s="38"/>
      <c r="ISF138" s="38"/>
      <c r="ISG138" s="38"/>
      <c r="ISH138" s="38"/>
      <c r="ISI138" s="38"/>
      <c r="ISJ138" s="38"/>
      <c r="ISK138" s="38"/>
      <c r="ISL138" s="38"/>
      <c r="ISM138" s="38"/>
      <c r="ISN138" s="38"/>
      <c r="ISO138" s="38"/>
      <c r="ISP138" s="38"/>
      <c r="ISQ138" s="38"/>
      <c r="ISR138" s="38"/>
      <c r="ISS138" s="38"/>
      <c r="IST138" s="38"/>
      <c r="ISU138" s="38"/>
      <c r="ISV138" s="38"/>
      <c r="ISW138" s="38"/>
      <c r="ISX138" s="38"/>
      <c r="ISY138" s="38"/>
      <c r="ISZ138" s="38"/>
      <c r="ITA138" s="38"/>
      <c r="ITB138" s="38"/>
      <c r="ITC138" s="38"/>
      <c r="ITD138" s="38"/>
      <c r="ITE138" s="38"/>
      <c r="ITF138" s="38"/>
      <c r="ITG138" s="38"/>
      <c r="ITH138" s="38"/>
      <c r="ITI138" s="38"/>
      <c r="ITJ138" s="38"/>
      <c r="ITK138" s="38"/>
      <c r="ITL138" s="38"/>
      <c r="ITM138" s="38"/>
      <c r="ITN138" s="38"/>
      <c r="ITO138" s="38"/>
      <c r="ITP138" s="38"/>
      <c r="ITQ138" s="38"/>
      <c r="ITR138" s="38"/>
      <c r="ITS138" s="38"/>
      <c r="ITT138" s="38"/>
      <c r="ITU138" s="38"/>
      <c r="ITV138" s="38"/>
      <c r="ITW138" s="38"/>
      <c r="ITX138" s="38"/>
      <c r="ITY138" s="38"/>
      <c r="ITZ138" s="38"/>
      <c r="IUA138" s="38"/>
      <c r="IUB138" s="38"/>
      <c r="IUC138" s="38"/>
      <c r="IUD138" s="38"/>
      <c r="IUE138" s="38"/>
      <c r="IUF138" s="38"/>
      <c r="IUG138" s="38"/>
      <c r="IUH138" s="38"/>
      <c r="IUI138" s="38"/>
      <c r="IUJ138" s="38"/>
      <c r="IUK138" s="38"/>
      <c r="IUL138" s="38"/>
      <c r="IUM138" s="38"/>
      <c r="IUN138" s="38"/>
      <c r="IUO138" s="38"/>
      <c r="IUP138" s="38"/>
      <c r="IUQ138" s="38"/>
      <c r="IUR138" s="38"/>
      <c r="IUS138" s="38"/>
      <c r="IUT138" s="38"/>
      <c r="IUU138" s="38"/>
      <c r="IUV138" s="38"/>
      <c r="IUW138" s="38"/>
      <c r="IUX138" s="38"/>
      <c r="IUY138" s="38"/>
      <c r="IUZ138" s="38"/>
      <c r="IVA138" s="38"/>
      <c r="IVB138" s="38"/>
      <c r="IVC138" s="38"/>
      <c r="IVD138" s="38"/>
      <c r="IVE138" s="38"/>
      <c r="IVF138" s="38"/>
      <c r="IVG138" s="38"/>
      <c r="IVH138" s="38"/>
      <c r="IVI138" s="38"/>
      <c r="IVJ138" s="38"/>
      <c r="IVK138" s="38"/>
      <c r="IVL138" s="38"/>
      <c r="IVM138" s="38"/>
      <c r="IVN138" s="38"/>
      <c r="IVO138" s="38"/>
      <c r="IVP138" s="38"/>
      <c r="IVQ138" s="38"/>
      <c r="IVR138" s="38"/>
      <c r="IVS138" s="38"/>
      <c r="IVT138" s="38"/>
      <c r="IVU138" s="38"/>
      <c r="IVV138" s="38"/>
      <c r="IVW138" s="38"/>
      <c r="IVX138" s="38"/>
      <c r="IVY138" s="38"/>
      <c r="IVZ138" s="38"/>
      <c r="IWA138" s="38"/>
      <c r="IWB138" s="38"/>
      <c r="IWC138" s="38"/>
      <c r="IWD138" s="38"/>
      <c r="IWE138" s="38"/>
      <c r="IWF138" s="38"/>
      <c r="IWG138" s="38"/>
      <c r="IWH138" s="38"/>
      <c r="IWI138" s="38"/>
      <c r="IWJ138" s="38"/>
      <c r="IWK138" s="38"/>
      <c r="IWL138" s="38"/>
      <c r="IWM138" s="38"/>
      <c r="IWN138" s="38"/>
      <c r="IWO138" s="38"/>
      <c r="IWP138" s="38"/>
      <c r="IWQ138" s="38"/>
      <c r="IWR138" s="38"/>
      <c r="IWS138" s="38"/>
      <c r="IWT138" s="38"/>
      <c r="IWU138" s="38"/>
      <c r="IWV138" s="38"/>
      <c r="IWW138" s="38"/>
      <c r="IWX138" s="38"/>
      <c r="IWY138" s="38"/>
      <c r="IWZ138" s="38"/>
      <c r="IXA138" s="38"/>
      <c r="IXB138" s="38"/>
      <c r="IXC138" s="38"/>
      <c r="IXD138" s="38"/>
      <c r="IXE138" s="38"/>
      <c r="IXF138" s="38"/>
      <c r="IXG138" s="38"/>
      <c r="IXH138" s="38"/>
      <c r="IXI138" s="38"/>
      <c r="IXJ138" s="38"/>
      <c r="IXK138" s="38"/>
      <c r="IXL138" s="38"/>
      <c r="IXM138" s="38"/>
      <c r="IXN138" s="38"/>
      <c r="IXO138" s="38"/>
      <c r="IXP138" s="38"/>
      <c r="IXQ138" s="38"/>
      <c r="IXR138" s="38"/>
      <c r="IXS138" s="38"/>
      <c r="IXT138" s="38"/>
      <c r="IXU138" s="38"/>
      <c r="IXV138" s="38"/>
      <c r="IXW138" s="38"/>
      <c r="IXX138" s="38"/>
      <c r="IXY138" s="38"/>
      <c r="IXZ138" s="38"/>
      <c r="IYA138" s="38"/>
      <c r="IYB138" s="38"/>
      <c r="IYC138" s="38"/>
      <c r="IYD138" s="38"/>
      <c r="IYE138" s="38"/>
      <c r="IYF138" s="38"/>
      <c r="IYG138" s="38"/>
      <c r="IYH138" s="38"/>
      <c r="IYI138" s="38"/>
      <c r="IYJ138" s="38"/>
      <c r="IYK138" s="38"/>
      <c r="IYL138" s="38"/>
      <c r="IYM138" s="38"/>
      <c r="IYN138" s="38"/>
      <c r="IYO138" s="38"/>
      <c r="IYP138" s="38"/>
      <c r="IYQ138" s="38"/>
      <c r="IYR138" s="38"/>
      <c r="IYS138" s="38"/>
      <c r="IYT138" s="38"/>
      <c r="IYU138" s="38"/>
      <c r="IYV138" s="38"/>
      <c r="IYW138" s="38"/>
      <c r="IYX138" s="38"/>
      <c r="IYY138" s="38"/>
      <c r="IYZ138" s="38"/>
      <c r="IZA138" s="38"/>
      <c r="IZB138" s="38"/>
      <c r="IZC138" s="38"/>
      <c r="IZD138" s="38"/>
      <c r="IZE138" s="38"/>
      <c r="IZF138" s="38"/>
      <c r="IZG138" s="38"/>
      <c r="IZH138" s="38"/>
      <c r="IZI138" s="38"/>
      <c r="IZJ138" s="38"/>
      <c r="IZK138" s="38"/>
      <c r="IZL138" s="38"/>
      <c r="IZM138" s="38"/>
      <c r="IZN138" s="38"/>
      <c r="IZO138" s="38"/>
      <c r="IZP138" s="38"/>
      <c r="IZQ138" s="38"/>
      <c r="IZR138" s="38"/>
      <c r="IZS138" s="38"/>
      <c r="IZT138" s="38"/>
      <c r="IZU138" s="38"/>
      <c r="IZV138" s="38"/>
      <c r="IZW138" s="38"/>
      <c r="IZX138" s="38"/>
      <c r="IZY138" s="38"/>
      <c r="IZZ138" s="38"/>
      <c r="JAA138" s="38"/>
      <c r="JAB138" s="38"/>
      <c r="JAC138" s="38"/>
      <c r="JAD138" s="38"/>
      <c r="JAE138" s="38"/>
      <c r="JAF138" s="38"/>
      <c r="JAG138" s="38"/>
      <c r="JAH138" s="38"/>
      <c r="JAI138" s="38"/>
      <c r="JAJ138" s="38"/>
      <c r="JAK138" s="38"/>
      <c r="JAL138" s="38"/>
      <c r="JAM138" s="38"/>
      <c r="JAN138" s="38"/>
      <c r="JAO138" s="38"/>
      <c r="JAP138" s="38"/>
      <c r="JAQ138" s="38"/>
      <c r="JAR138" s="38"/>
      <c r="JAS138" s="38"/>
      <c r="JAT138" s="38"/>
      <c r="JAU138" s="38"/>
      <c r="JAV138" s="38"/>
      <c r="JAW138" s="38"/>
      <c r="JAX138" s="38"/>
      <c r="JAY138" s="38"/>
      <c r="JAZ138" s="38"/>
      <c r="JBA138" s="38"/>
      <c r="JBB138" s="38"/>
      <c r="JBC138" s="38"/>
      <c r="JBD138" s="38"/>
      <c r="JBE138" s="38"/>
      <c r="JBF138" s="38"/>
      <c r="JBG138" s="38"/>
      <c r="JBH138" s="38"/>
      <c r="JBI138" s="38"/>
      <c r="JBJ138" s="38"/>
      <c r="JBK138" s="38"/>
      <c r="JBL138" s="38"/>
      <c r="JBM138" s="38"/>
      <c r="JBN138" s="38"/>
      <c r="JBO138" s="38"/>
      <c r="JBP138" s="38"/>
      <c r="JBQ138" s="38"/>
      <c r="JBR138" s="38"/>
      <c r="JBS138" s="38"/>
      <c r="JBT138" s="38"/>
      <c r="JBU138" s="38"/>
      <c r="JBV138" s="38"/>
      <c r="JBW138" s="38"/>
      <c r="JBX138" s="38"/>
      <c r="JBY138" s="38"/>
      <c r="JBZ138" s="38"/>
      <c r="JCA138" s="38"/>
      <c r="JCB138" s="38"/>
      <c r="JCC138" s="38"/>
      <c r="JCD138" s="38"/>
      <c r="JCE138" s="38"/>
      <c r="JCF138" s="38"/>
      <c r="JCG138" s="38"/>
      <c r="JCH138" s="38"/>
      <c r="JCI138" s="38"/>
      <c r="JCJ138" s="38"/>
      <c r="JCK138" s="38"/>
      <c r="JCL138" s="38"/>
      <c r="JCM138" s="38"/>
      <c r="JCN138" s="38"/>
      <c r="JCO138" s="38"/>
      <c r="JCP138" s="38"/>
      <c r="JCQ138" s="38"/>
      <c r="JCR138" s="38"/>
      <c r="JCS138" s="38"/>
      <c r="JCT138" s="38"/>
      <c r="JCU138" s="38"/>
      <c r="JCV138" s="38"/>
      <c r="JCW138" s="38"/>
      <c r="JCX138" s="38"/>
      <c r="JCY138" s="38"/>
      <c r="JCZ138" s="38"/>
      <c r="JDA138" s="38"/>
      <c r="JDB138" s="38"/>
      <c r="JDC138" s="38"/>
      <c r="JDD138" s="38"/>
      <c r="JDE138" s="38"/>
      <c r="JDF138" s="38"/>
      <c r="JDG138" s="38"/>
      <c r="JDH138" s="38"/>
      <c r="JDI138" s="38"/>
      <c r="JDJ138" s="38"/>
      <c r="JDK138" s="38"/>
      <c r="JDL138" s="38"/>
      <c r="JDM138" s="38"/>
      <c r="JDN138" s="38"/>
      <c r="JDO138" s="38"/>
      <c r="JDP138" s="38"/>
      <c r="JDQ138" s="38"/>
      <c r="JDR138" s="38"/>
      <c r="JDS138" s="38"/>
      <c r="JDT138" s="38"/>
      <c r="JDU138" s="38"/>
      <c r="JDV138" s="38"/>
      <c r="JDW138" s="38"/>
      <c r="JDX138" s="38"/>
      <c r="JDY138" s="38"/>
      <c r="JDZ138" s="38"/>
      <c r="JEA138" s="38"/>
      <c r="JEB138" s="38"/>
      <c r="JEC138" s="38"/>
      <c r="JED138" s="38"/>
      <c r="JEE138" s="38"/>
      <c r="JEF138" s="38"/>
      <c r="JEG138" s="38"/>
      <c r="JEH138" s="38"/>
      <c r="JEI138" s="38"/>
      <c r="JEJ138" s="38"/>
      <c r="JEK138" s="38"/>
      <c r="JEL138" s="38"/>
      <c r="JEM138" s="38"/>
      <c r="JEN138" s="38"/>
      <c r="JEO138" s="38"/>
      <c r="JEP138" s="38"/>
      <c r="JEQ138" s="38"/>
      <c r="JER138" s="38"/>
      <c r="JES138" s="38"/>
      <c r="JET138" s="38"/>
      <c r="JEU138" s="38"/>
      <c r="JEV138" s="38"/>
      <c r="JEW138" s="38"/>
      <c r="JEX138" s="38"/>
      <c r="JEY138" s="38"/>
      <c r="JEZ138" s="38"/>
      <c r="JFA138" s="38"/>
      <c r="JFB138" s="38"/>
      <c r="JFC138" s="38"/>
      <c r="JFD138" s="38"/>
      <c r="JFE138" s="38"/>
      <c r="JFF138" s="38"/>
      <c r="JFG138" s="38"/>
      <c r="JFH138" s="38"/>
      <c r="JFI138" s="38"/>
      <c r="JFJ138" s="38"/>
      <c r="JFK138" s="38"/>
      <c r="JFL138" s="38"/>
      <c r="JFM138" s="38"/>
      <c r="JFN138" s="38"/>
      <c r="JFO138" s="38"/>
      <c r="JFP138" s="38"/>
      <c r="JFQ138" s="38"/>
      <c r="JFR138" s="38"/>
      <c r="JFS138" s="38"/>
      <c r="JFT138" s="38"/>
      <c r="JFU138" s="38"/>
      <c r="JFV138" s="38"/>
      <c r="JFW138" s="38"/>
      <c r="JFX138" s="38"/>
      <c r="JFY138" s="38"/>
      <c r="JFZ138" s="38"/>
      <c r="JGA138" s="38"/>
      <c r="JGB138" s="38"/>
      <c r="JGC138" s="38"/>
      <c r="JGD138" s="38"/>
      <c r="JGE138" s="38"/>
      <c r="JGF138" s="38"/>
      <c r="JGG138" s="38"/>
      <c r="JGH138" s="38"/>
      <c r="JGI138" s="38"/>
      <c r="JGJ138" s="38"/>
      <c r="JGK138" s="38"/>
      <c r="JGL138" s="38"/>
      <c r="JGM138" s="38"/>
      <c r="JGN138" s="38"/>
      <c r="JGO138" s="38"/>
      <c r="JGP138" s="38"/>
      <c r="JGQ138" s="38"/>
      <c r="JGR138" s="38"/>
      <c r="JGS138" s="38"/>
      <c r="JGT138" s="38"/>
      <c r="JGU138" s="38"/>
      <c r="JGV138" s="38"/>
      <c r="JGW138" s="38"/>
      <c r="JGX138" s="38"/>
      <c r="JGY138" s="38"/>
      <c r="JGZ138" s="38"/>
      <c r="JHA138" s="38"/>
      <c r="JHB138" s="38"/>
      <c r="JHC138" s="38"/>
      <c r="JHD138" s="38"/>
      <c r="JHE138" s="38"/>
      <c r="JHF138" s="38"/>
      <c r="JHG138" s="38"/>
      <c r="JHH138" s="38"/>
      <c r="JHI138" s="38"/>
      <c r="JHJ138" s="38"/>
      <c r="JHK138" s="38"/>
      <c r="JHL138" s="38"/>
      <c r="JHM138" s="38"/>
      <c r="JHN138" s="38"/>
      <c r="JHO138" s="38"/>
      <c r="JHP138" s="38"/>
      <c r="JHQ138" s="38"/>
      <c r="JHR138" s="38"/>
      <c r="JHS138" s="38"/>
      <c r="JHT138" s="38"/>
      <c r="JHU138" s="38"/>
      <c r="JHV138" s="38"/>
      <c r="JHW138" s="38"/>
      <c r="JHX138" s="38"/>
      <c r="JHY138" s="38"/>
      <c r="JHZ138" s="38"/>
      <c r="JIA138" s="38"/>
      <c r="JIB138" s="38"/>
      <c r="JIC138" s="38"/>
      <c r="JID138" s="38"/>
      <c r="JIE138" s="38"/>
      <c r="JIF138" s="38"/>
      <c r="JIG138" s="38"/>
      <c r="JIH138" s="38"/>
      <c r="JII138" s="38"/>
      <c r="JIJ138" s="38"/>
      <c r="JIK138" s="38"/>
      <c r="JIL138" s="38"/>
      <c r="JIM138" s="38"/>
      <c r="JIN138" s="38"/>
      <c r="JIO138" s="38"/>
      <c r="JIP138" s="38"/>
      <c r="JIQ138" s="38"/>
      <c r="JIR138" s="38"/>
      <c r="JIS138" s="38"/>
      <c r="JIT138" s="38"/>
      <c r="JIU138" s="38"/>
      <c r="JIV138" s="38"/>
      <c r="JIW138" s="38"/>
      <c r="JIX138" s="38"/>
      <c r="JIY138" s="38"/>
      <c r="JIZ138" s="38"/>
      <c r="JJA138" s="38"/>
      <c r="JJB138" s="38"/>
      <c r="JJC138" s="38"/>
      <c r="JJD138" s="38"/>
      <c r="JJE138" s="38"/>
      <c r="JJF138" s="38"/>
      <c r="JJG138" s="38"/>
      <c r="JJH138" s="38"/>
      <c r="JJI138" s="38"/>
      <c r="JJJ138" s="38"/>
      <c r="JJK138" s="38"/>
      <c r="JJL138" s="38"/>
      <c r="JJM138" s="38"/>
      <c r="JJN138" s="38"/>
      <c r="JJO138" s="38"/>
      <c r="JJP138" s="38"/>
      <c r="JJQ138" s="38"/>
      <c r="JJR138" s="38"/>
      <c r="JJS138" s="38"/>
      <c r="JJT138" s="38"/>
      <c r="JJU138" s="38"/>
      <c r="JJV138" s="38"/>
      <c r="JJW138" s="38"/>
      <c r="JJX138" s="38"/>
      <c r="JJY138" s="38"/>
      <c r="JJZ138" s="38"/>
      <c r="JKA138" s="38"/>
      <c r="JKB138" s="38"/>
      <c r="JKC138" s="38"/>
      <c r="JKD138" s="38"/>
      <c r="JKE138" s="38"/>
      <c r="JKF138" s="38"/>
      <c r="JKG138" s="38"/>
      <c r="JKH138" s="38"/>
      <c r="JKI138" s="38"/>
      <c r="JKJ138" s="38"/>
      <c r="JKK138" s="38"/>
      <c r="JKL138" s="38"/>
      <c r="JKM138" s="38"/>
      <c r="JKN138" s="38"/>
      <c r="JKO138" s="38"/>
      <c r="JKP138" s="38"/>
      <c r="JKQ138" s="38"/>
      <c r="JKR138" s="38"/>
      <c r="JKS138" s="38"/>
      <c r="JKT138" s="38"/>
      <c r="JKU138" s="38"/>
      <c r="JKV138" s="38"/>
      <c r="JKW138" s="38"/>
      <c r="JKX138" s="38"/>
      <c r="JKY138" s="38"/>
      <c r="JKZ138" s="38"/>
      <c r="JLA138" s="38"/>
      <c r="JLB138" s="38"/>
      <c r="JLC138" s="38"/>
      <c r="JLD138" s="38"/>
      <c r="JLE138" s="38"/>
      <c r="JLF138" s="38"/>
      <c r="JLG138" s="38"/>
      <c r="JLH138" s="38"/>
      <c r="JLI138" s="38"/>
      <c r="JLJ138" s="38"/>
      <c r="JLK138" s="38"/>
      <c r="JLL138" s="38"/>
      <c r="JLM138" s="38"/>
      <c r="JLN138" s="38"/>
      <c r="JLO138" s="38"/>
      <c r="JLP138" s="38"/>
      <c r="JLQ138" s="38"/>
      <c r="JLR138" s="38"/>
      <c r="JLS138" s="38"/>
      <c r="JLT138" s="38"/>
      <c r="JLU138" s="38"/>
      <c r="JLV138" s="38"/>
      <c r="JLW138" s="38"/>
      <c r="JLX138" s="38"/>
      <c r="JLY138" s="38"/>
      <c r="JLZ138" s="38"/>
      <c r="JMA138" s="38"/>
      <c r="JMB138" s="38"/>
      <c r="JMC138" s="38"/>
      <c r="JMD138" s="38"/>
      <c r="JME138" s="38"/>
      <c r="JMF138" s="38"/>
      <c r="JMG138" s="38"/>
      <c r="JMH138" s="38"/>
      <c r="JMI138" s="38"/>
      <c r="JMJ138" s="38"/>
      <c r="JMK138" s="38"/>
      <c r="JML138" s="38"/>
      <c r="JMM138" s="38"/>
      <c r="JMN138" s="38"/>
      <c r="JMO138" s="38"/>
      <c r="JMP138" s="38"/>
      <c r="JMQ138" s="38"/>
      <c r="JMR138" s="38"/>
      <c r="JMS138" s="38"/>
      <c r="JMT138" s="38"/>
      <c r="JMU138" s="38"/>
      <c r="JMV138" s="38"/>
      <c r="JMW138" s="38"/>
      <c r="JMX138" s="38"/>
      <c r="JMY138" s="38"/>
      <c r="JMZ138" s="38"/>
      <c r="JNA138" s="38"/>
      <c r="JNB138" s="38"/>
      <c r="JNC138" s="38"/>
      <c r="JND138" s="38"/>
      <c r="JNE138" s="38"/>
      <c r="JNF138" s="38"/>
      <c r="JNG138" s="38"/>
      <c r="JNH138" s="38"/>
      <c r="JNI138" s="38"/>
      <c r="JNJ138" s="38"/>
      <c r="JNK138" s="38"/>
      <c r="JNL138" s="38"/>
      <c r="JNM138" s="38"/>
      <c r="JNN138" s="38"/>
      <c r="JNO138" s="38"/>
      <c r="JNP138" s="38"/>
      <c r="JNQ138" s="38"/>
      <c r="JNR138" s="38"/>
      <c r="JNS138" s="38"/>
      <c r="JNT138" s="38"/>
      <c r="JNU138" s="38"/>
      <c r="JNV138" s="38"/>
      <c r="JNW138" s="38"/>
      <c r="JNX138" s="38"/>
      <c r="JNY138" s="38"/>
      <c r="JNZ138" s="38"/>
      <c r="JOA138" s="38"/>
      <c r="JOB138" s="38"/>
      <c r="JOC138" s="38"/>
      <c r="JOD138" s="38"/>
      <c r="JOE138" s="38"/>
      <c r="JOF138" s="38"/>
      <c r="JOG138" s="38"/>
      <c r="JOH138" s="38"/>
      <c r="JOI138" s="38"/>
      <c r="JOJ138" s="38"/>
      <c r="JOK138" s="38"/>
      <c r="JOL138" s="38"/>
      <c r="JOM138" s="38"/>
      <c r="JON138" s="38"/>
      <c r="JOO138" s="38"/>
      <c r="JOP138" s="38"/>
      <c r="JOQ138" s="38"/>
      <c r="JOR138" s="38"/>
      <c r="JOS138" s="38"/>
      <c r="JOT138" s="38"/>
      <c r="JOU138" s="38"/>
      <c r="JOV138" s="38"/>
      <c r="JOW138" s="38"/>
      <c r="JOX138" s="38"/>
      <c r="JOY138" s="38"/>
      <c r="JOZ138" s="38"/>
      <c r="JPA138" s="38"/>
      <c r="JPB138" s="38"/>
      <c r="JPC138" s="38"/>
      <c r="JPD138" s="38"/>
      <c r="JPE138" s="38"/>
      <c r="JPF138" s="38"/>
      <c r="JPG138" s="38"/>
      <c r="JPH138" s="38"/>
      <c r="JPI138" s="38"/>
      <c r="JPJ138" s="38"/>
      <c r="JPK138" s="38"/>
      <c r="JPL138" s="38"/>
      <c r="JPM138" s="38"/>
      <c r="JPN138" s="38"/>
      <c r="JPO138" s="38"/>
      <c r="JPP138" s="38"/>
      <c r="JPQ138" s="38"/>
      <c r="JPR138" s="38"/>
      <c r="JPS138" s="38"/>
      <c r="JPT138" s="38"/>
      <c r="JPU138" s="38"/>
      <c r="JPV138" s="38"/>
      <c r="JPW138" s="38"/>
      <c r="JPX138" s="38"/>
      <c r="JPY138" s="38"/>
      <c r="JPZ138" s="38"/>
      <c r="JQA138" s="38"/>
      <c r="JQB138" s="38"/>
      <c r="JQC138" s="38"/>
      <c r="JQD138" s="38"/>
      <c r="JQE138" s="38"/>
      <c r="JQF138" s="38"/>
      <c r="JQG138" s="38"/>
      <c r="JQH138" s="38"/>
      <c r="JQI138" s="38"/>
      <c r="JQJ138" s="38"/>
      <c r="JQK138" s="38"/>
      <c r="JQL138" s="38"/>
      <c r="JQM138" s="38"/>
      <c r="JQN138" s="38"/>
      <c r="JQO138" s="38"/>
      <c r="JQP138" s="38"/>
      <c r="JQQ138" s="38"/>
      <c r="JQR138" s="38"/>
      <c r="JQS138" s="38"/>
      <c r="JQT138" s="38"/>
      <c r="JQU138" s="38"/>
      <c r="JQV138" s="38"/>
      <c r="JQW138" s="38"/>
      <c r="JQX138" s="38"/>
      <c r="JQY138" s="38"/>
      <c r="JQZ138" s="38"/>
      <c r="JRA138" s="38"/>
      <c r="JRB138" s="38"/>
      <c r="JRC138" s="38"/>
      <c r="JRD138" s="38"/>
      <c r="JRE138" s="38"/>
      <c r="JRF138" s="38"/>
      <c r="JRG138" s="38"/>
      <c r="JRH138" s="38"/>
      <c r="JRI138" s="38"/>
      <c r="JRJ138" s="38"/>
      <c r="JRK138" s="38"/>
      <c r="JRL138" s="38"/>
      <c r="JRM138" s="38"/>
      <c r="JRN138" s="38"/>
      <c r="JRO138" s="38"/>
      <c r="JRP138" s="38"/>
      <c r="JRQ138" s="38"/>
      <c r="JRR138" s="38"/>
      <c r="JRS138" s="38"/>
      <c r="JRT138" s="38"/>
      <c r="JRU138" s="38"/>
      <c r="JRV138" s="38"/>
      <c r="JRW138" s="38"/>
      <c r="JRX138" s="38"/>
      <c r="JRY138" s="38"/>
      <c r="JRZ138" s="38"/>
      <c r="JSA138" s="38"/>
      <c r="JSB138" s="38"/>
      <c r="JSC138" s="38"/>
      <c r="JSD138" s="38"/>
      <c r="JSE138" s="38"/>
      <c r="JSF138" s="38"/>
      <c r="JSG138" s="38"/>
      <c r="JSH138" s="38"/>
      <c r="JSI138" s="38"/>
      <c r="JSJ138" s="38"/>
      <c r="JSK138" s="38"/>
      <c r="JSL138" s="38"/>
      <c r="JSM138" s="38"/>
      <c r="JSN138" s="38"/>
      <c r="JSO138" s="38"/>
      <c r="JSP138" s="38"/>
      <c r="JSQ138" s="38"/>
      <c r="JSR138" s="38"/>
      <c r="JSS138" s="38"/>
      <c r="JST138" s="38"/>
      <c r="JSU138" s="38"/>
      <c r="JSV138" s="38"/>
      <c r="JSW138" s="38"/>
      <c r="JSX138" s="38"/>
      <c r="JSY138" s="38"/>
      <c r="JSZ138" s="38"/>
      <c r="JTA138" s="38"/>
      <c r="JTB138" s="38"/>
      <c r="JTC138" s="38"/>
      <c r="JTD138" s="38"/>
      <c r="JTE138" s="38"/>
      <c r="JTF138" s="38"/>
      <c r="JTG138" s="38"/>
      <c r="JTH138" s="38"/>
      <c r="JTI138" s="38"/>
      <c r="JTJ138" s="38"/>
      <c r="JTK138" s="38"/>
      <c r="JTL138" s="38"/>
      <c r="JTM138" s="38"/>
      <c r="JTN138" s="38"/>
      <c r="JTO138" s="38"/>
      <c r="JTP138" s="38"/>
      <c r="JTQ138" s="38"/>
      <c r="JTR138" s="38"/>
      <c r="JTS138" s="38"/>
      <c r="JTT138" s="38"/>
      <c r="JTU138" s="38"/>
      <c r="JTV138" s="38"/>
      <c r="JTW138" s="38"/>
      <c r="JTX138" s="38"/>
      <c r="JTY138" s="38"/>
      <c r="JTZ138" s="38"/>
      <c r="JUA138" s="38"/>
      <c r="JUB138" s="38"/>
      <c r="JUC138" s="38"/>
      <c r="JUD138" s="38"/>
      <c r="JUE138" s="38"/>
      <c r="JUF138" s="38"/>
      <c r="JUG138" s="38"/>
      <c r="JUH138" s="38"/>
      <c r="JUI138" s="38"/>
      <c r="JUJ138" s="38"/>
      <c r="JUK138" s="38"/>
      <c r="JUL138" s="38"/>
      <c r="JUM138" s="38"/>
      <c r="JUN138" s="38"/>
      <c r="JUO138" s="38"/>
      <c r="JUP138" s="38"/>
      <c r="JUQ138" s="38"/>
      <c r="JUR138" s="38"/>
      <c r="JUS138" s="38"/>
      <c r="JUT138" s="38"/>
      <c r="JUU138" s="38"/>
      <c r="JUV138" s="38"/>
      <c r="JUW138" s="38"/>
      <c r="JUX138" s="38"/>
      <c r="JUY138" s="38"/>
      <c r="JUZ138" s="38"/>
      <c r="JVA138" s="38"/>
      <c r="JVB138" s="38"/>
      <c r="JVC138" s="38"/>
      <c r="JVD138" s="38"/>
      <c r="JVE138" s="38"/>
      <c r="JVF138" s="38"/>
      <c r="JVG138" s="38"/>
      <c r="JVH138" s="38"/>
      <c r="JVI138" s="38"/>
      <c r="JVJ138" s="38"/>
      <c r="JVK138" s="38"/>
      <c r="JVL138" s="38"/>
      <c r="JVM138" s="38"/>
      <c r="JVN138" s="38"/>
      <c r="JVO138" s="38"/>
      <c r="JVP138" s="38"/>
      <c r="JVQ138" s="38"/>
      <c r="JVR138" s="38"/>
      <c r="JVS138" s="38"/>
      <c r="JVT138" s="38"/>
      <c r="JVU138" s="38"/>
      <c r="JVV138" s="38"/>
      <c r="JVW138" s="38"/>
      <c r="JVX138" s="38"/>
      <c r="JVY138" s="38"/>
      <c r="JVZ138" s="38"/>
      <c r="JWA138" s="38"/>
      <c r="JWB138" s="38"/>
      <c r="JWC138" s="38"/>
      <c r="JWD138" s="38"/>
      <c r="JWE138" s="38"/>
      <c r="JWF138" s="38"/>
      <c r="JWG138" s="38"/>
      <c r="JWH138" s="38"/>
      <c r="JWI138" s="38"/>
      <c r="JWJ138" s="38"/>
      <c r="JWK138" s="38"/>
      <c r="JWL138" s="38"/>
      <c r="JWM138" s="38"/>
      <c r="JWN138" s="38"/>
      <c r="JWO138" s="38"/>
      <c r="JWP138" s="38"/>
      <c r="JWQ138" s="38"/>
      <c r="JWR138" s="38"/>
      <c r="JWS138" s="38"/>
      <c r="JWT138" s="38"/>
      <c r="JWU138" s="38"/>
      <c r="JWV138" s="38"/>
      <c r="JWW138" s="38"/>
      <c r="JWX138" s="38"/>
      <c r="JWY138" s="38"/>
      <c r="JWZ138" s="38"/>
      <c r="JXA138" s="38"/>
      <c r="JXB138" s="38"/>
      <c r="JXC138" s="38"/>
      <c r="JXD138" s="38"/>
      <c r="JXE138" s="38"/>
      <c r="JXF138" s="38"/>
      <c r="JXG138" s="38"/>
      <c r="JXH138" s="38"/>
      <c r="JXI138" s="38"/>
      <c r="JXJ138" s="38"/>
      <c r="JXK138" s="38"/>
      <c r="JXL138" s="38"/>
      <c r="JXM138" s="38"/>
      <c r="JXN138" s="38"/>
      <c r="JXO138" s="38"/>
      <c r="JXP138" s="38"/>
      <c r="JXQ138" s="38"/>
      <c r="JXR138" s="38"/>
      <c r="JXS138" s="38"/>
      <c r="JXT138" s="38"/>
      <c r="JXU138" s="38"/>
      <c r="JXV138" s="38"/>
      <c r="JXW138" s="38"/>
      <c r="JXX138" s="38"/>
      <c r="JXY138" s="38"/>
      <c r="JXZ138" s="38"/>
      <c r="JYA138" s="38"/>
      <c r="JYB138" s="38"/>
      <c r="JYC138" s="38"/>
      <c r="JYD138" s="38"/>
      <c r="JYE138" s="38"/>
      <c r="JYF138" s="38"/>
      <c r="JYG138" s="38"/>
      <c r="JYH138" s="38"/>
      <c r="JYI138" s="38"/>
      <c r="JYJ138" s="38"/>
      <c r="JYK138" s="38"/>
      <c r="JYL138" s="38"/>
      <c r="JYM138" s="38"/>
      <c r="JYN138" s="38"/>
      <c r="JYO138" s="38"/>
      <c r="JYP138" s="38"/>
      <c r="JYQ138" s="38"/>
      <c r="JYR138" s="38"/>
      <c r="JYS138" s="38"/>
      <c r="JYT138" s="38"/>
      <c r="JYU138" s="38"/>
      <c r="JYV138" s="38"/>
      <c r="JYW138" s="38"/>
      <c r="JYX138" s="38"/>
      <c r="JYY138" s="38"/>
      <c r="JYZ138" s="38"/>
      <c r="JZA138" s="38"/>
      <c r="JZB138" s="38"/>
      <c r="JZC138" s="38"/>
      <c r="JZD138" s="38"/>
      <c r="JZE138" s="38"/>
      <c r="JZF138" s="38"/>
      <c r="JZG138" s="38"/>
      <c r="JZH138" s="38"/>
      <c r="JZI138" s="38"/>
      <c r="JZJ138" s="38"/>
      <c r="JZK138" s="38"/>
      <c r="JZL138" s="38"/>
      <c r="JZM138" s="38"/>
      <c r="JZN138" s="38"/>
      <c r="JZO138" s="38"/>
      <c r="JZP138" s="38"/>
      <c r="JZQ138" s="38"/>
      <c r="JZR138" s="38"/>
      <c r="JZS138" s="38"/>
      <c r="JZT138" s="38"/>
      <c r="JZU138" s="38"/>
      <c r="JZV138" s="38"/>
      <c r="JZW138" s="38"/>
      <c r="JZX138" s="38"/>
      <c r="JZY138" s="38"/>
      <c r="JZZ138" s="38"/>
      <c r="KAA138" s="38"/>
      <c r="KAB138" s="38"/>
      <c r="KAC138" s="38"/>
      <c r="KAD138" s="38"/>
      <c r="KAE138" s="38"/>
      <c r="KAF138" s="38"/>
      <c r="KAG138" s="38"/>
      <c r="KAH138" s="38"/>
      <c r="KAI138" s="38"/>
      <c r="KAJ138" s="38"/>
      <c r="KAK138" s="38"/>
      <c r="KAL138" s="38"/>
      <c r="KAM138" s="38"/>
      <c r="KAN138" s="38"/>
      <c r="KAO138" s="38"/>
      <c r="KAP138" s="38"/>
      <c r="KAQ138" s="38"/>
      <c r="KAR138" s="38"/>
      <c r="KAS138" s="38"/>
      <c r="KAT138" s="38"/>
      <c r="KAU138" s="38"/>
      <c r="KAV138" s="38"/>
      <c r="KAW138" s="38"/>
      <c r="KAX138" s="38"/>
      <c r="KAY138" s="38"/>
      <c r="KAZ138" s="38"/>
      <c r="KBA138" s="38"/>
      <c r="KBB138" s="38"/>
      <c r="KBC138" s="38"/>
      <c r="KBD138" s="38"/>
      <c r="KBE138" s="38"/>
      <c r="KBF138" s="38"/>
      <c r="KBG138" s="38"/>
      <c r="KBH138" s="38"/>
      <c r="KBI138" s="38"/>
      <c r="KBJ138" s="38"/>
      <c r="KBK138" s="38"/>
      <c r="KBL138" s="38"/>
      <c r="KBM138" s="38"/>
      <c r="KBN138" s="38"/>
      <c r="KBO138" s="38"/>
      <c r="KBP138" s="38"/>
      <c r="KBQ138" s="38"/>
      <c r="KBR138" s="38"/>
      <c r="KBS138" s="38"/>
      <c r="KBT138" s="38"/>
      <c r="KBU138" s="38"/>
      <c r="KBV138" s="38"/>
      <c r="KBW138" s="38"/>
      <c r="KBX138" s="38"/>
      <c r="KBY138" s="38"/>
      <c r="KBZ138" s="38"/>
      <c r="KCA138" s="38"/>
      <c r="KCB138" s="38"/>
      <c r="KCC138" s="38"/>
      <c r="KCD138" s="38"/>
      <c r="KCE138" s="38"/>
      <c r="KCF138" s="38"/>
      <c r="KCG138" s="38"/>
      <c r="KCH138" s="38"/>
      <c r="KCI138" s="38"/>
      <c r="KCJ138" s="38"/>
      <c r="KCK138" s="38"/>
      <c r="KCL138" s="38"/>
      <c r="KCM138" s="38"/>
      <c r="KCN138" s="38"/>
      <c r="KCO138" s="38"/>
      <c r="KCP138" s="38"/>
      <c r="KCQ138" s="38"/>
      <c r="KCR138" s="38"/>
      <c r="KCS138" s="38"/>
      <c r="KCT138" s="38"/>
      <c r="KCU138" s="38"/>
      <c r="KCV138" s="38"/>
      <c r="KCW138" s="38"/>
      <c r="KCX138" s="38"/>
      <c r="KCY138" s="38"/>
      <c r="KCZ138" s="38"/>
      <c r="KDA138" s="38"/>
      <c r="KDB138" s="38"/>
      <c r="KDC138" s="38"/>
      <c r="KDD138" s="38"/>
      <c r="KDE138" s="38"/>
      <c r="KDF138" s="38"/>
      <c r="KDG138" s="38"/>
      <c r="KDH138" s="38"/>
      <c r="KDI138" s="38"/>
      <c r="KDJ138" s="38"/>
      <c r="KDK138" s="38"/>
      <c r="KDL138" s="38"/>
      <c r="KDM138" s="38"/>
      <c r="KDN138" s="38"/>
      <c r="KDO138" s="38"/>
      <c r="KDP138" s="38"/>
      <c r="KDQ138" s="38"/>
      <c r="KDR138" s="38"/>
      <c r="KDS138" s="38"/>
      <c r="KDT138" s="38"/>
      <c r="KDU138" s="38"/>
      <c r="KDV138" s="38"/>
      <c r="KDW138" s="38"/>
      <c r="KDX138" s="38"/>
      <c r="KDY138" s="38"/>
      <c r="KDZ138" s="38"/>
      <c r="KEA138" s="38"/>
      <c r="KEB138" s="38"/>
      <c r="KEC138" s="38"/>
      <c r="KED138" s="38"/>
      <c r="KEE138" s="38"/>
      <c r="KEF138" s="38"/>
      <c r="KEG138" s="38"/>
      <c r="KEH138" s="38"/>
      <c r="KEI138" s="38"/>
      <c r="KEJ138" s="38"/>
      <c r="KEK138" s="38"/>
      <c r="KEL138" s="38"/>
      <c r="KEM138" s="38"/>
      <c r="KEN138" s="38"/>
      <c r="KEO138" s="38"/>
      <c r="KEP138" s="38"/>
      <c r="KEQ138" s="38"/>
      <c r="KER138" s="38"/>
      <c r="KES138" s="38"/>
      <c r="KET138" s="38"/>
      <c r="KEU138" s="38"/>
      <c r="KEV138" s="38"/>
      <c r="KEW138" s="38"/>
      <c r="KEX138" s="38"/>
      <c r="KEY138" s="38"/>
      <c r="KEZ138" s="38"/>
      <c r="KFA138" s="38"/>
      <c r="KFB138" s="38"/>
      <c r="KFC138" s="38"/>
      <c r="KFD138" s="38"/>
      <c r="KFE138" s="38"/>
      <c r="KFF138" s="38"/>
      <c r="KFG138" s="38"/>
      <c r="KFH138" s="38"/>
      <c r="KFI138" s="38"/>
      <c r="KFJ138" s="38"/>
      <c r="KFK138" s="38"/>
      <c r="KFL138" s="38"/>
      <c r="KFM138" s="38"/>
      <c r="KFN138" s="38"/>
      <c r="KFO138" s="38"/>
      <c r="KFP138" s="38"/>
      <c r="KFQ138" s="38"/>
      <c r="KFR138" s="38"/>
      <c r="KFS138" s="38"/>
      <c r="KFT138" s="38"/>
      <c r="KFU138" s="38"/>
      <c r="KFV138" s="38"/>
      <c r="KFW138" s="38"/>
      <c r="KFX138" s="38"/>
      <c r="KFY138" s="38"/>
      <c r="KFZ138" s="38"/>
      <c r="KGA138" s="38"/>
      <c r="KGB138" s="38"/>
      <c r="KGC138" s="38"/>
      <c r="KGD138" s="38"/>
      <c r="KGE138" s="38"/>
      <c r="KGF138" s="38"/>
      <c r="KGG138" s="38"/>
      <c r="KGH138" s="38"/>
      <c r="KGI138" s="38"/>
      <c r="KGJ138" s="38"/>
      <c r="KGK138" s="38"/>
      <c r="KGL138" s="38"/>
      <c r="KGM138" s="38"/>
      <c r="KGN138" s="38"/>
      <c r="KGO138" s="38"/>
      <c r="KGP138" s="38"/>
      <c r="KGQ138" s="38"/>
      <c r="KGR138" s="38"/>
      <c r="KGS138" s="38"/>
      <c r="KGT138" s="38"/>
      <c r="KGU138" s="38"/>
      <c r="KGV138" s="38"/>
      <c r="KGW138" s="38"/>
      <c r="KGX138" s="38"/>
      <c r="KGY138" s="38"/>
      <c r="KGZ138" s="38"/>
      <c r="KHA138" s="38"/>
      <c r="KHB138" s="38"/>
      <c r="KHC138" s="38"/>
      <c r="KHD138" s="38"/>
      <c r="KHE138" s="38"/>
      <c r="KHF138" s="38"/>
      <c r="KHG138" s="38"/>
      <c r="KHH138" s="38"/>
      <c r="KHI138" s="38"/>
      <c r="KHJ138" s="38"/>
      <c r="KHK138" s="38"/>
      <c r="KHL138" s="38"/>
      <c r="KHM138" s="38"/>
      <c r="KHN138" s="38"/>
      <c r="KHO138" s="38"/>
      <c r="KHP138" s="38"/>
      <c r="KHQ138" s="38"/>
      <c r="KHR138" s="38"/>
      <c r="KHS138" s="38"/>
      <c r="KHT138" s="38"/>
      <c r="KHU138" s="38"/>
      <c r="KHV138" s="38"/>
      <c r="KHW138" s="38"/>
      <c r="KHX138" s="38"/>
      <c r="KHY138" s="38"/>
      <c r="KHZ138" s="38"/>
      <c r="KIA138" s="38"/>
      <c r="KIB138" s="38"/>
      <c r="KIC138" s="38"/>
      <c r="KID138" s="38"/>
      <c r="KIE138" s="38"/>
      <c r="KIF138" s="38"/>
      <c r="KIG138" s="38"/>
      <c r="KIH138" s="38"/>
      <c r="KII138" s="38"/>
      <c r="KIJ138" s="38"/>
      <c r="KIK138" s="38"/>
      <c r="KIL138" s="38"/>
      <c r="KIM138" s="38"/>
      <c r="KIN138" s="38"/>
      <c r="KIO138" s="38"/>
      <c r="KIP138" s="38"/>
      <c r="KIQ138" s="38"/>
      <c r="KIR138" s="38"/>
      <c r="KIS138" s="38"/>
      <c r="KIT138" s="38"/>
      <c r="KIU138" s="38"/>
      <c r="KIV138" s="38"/>
      <c r="KIW138" s="38"/>
      <c r="KIX138" s="38"/>
      <c r="KIY138" s="38"/>
      <c r="KIZ138" s="38"/>
      <c r="KJA138" s="38"/>
      <c r="KJB138" s="38"/>
      <c r="KJC138" s="38"/>
      <c r="KJD138" s="38"/>
      <c r="KJE138" s="38"/>
      <c r="KJF138" s="38"/>
      <c r="KJG138" s="38"/>
      <c r="KJH138" s="38"/>
      <c r="KJI138" s="38"/>
      <c r="KJJ138" s="38"/>
      <c r="KJK138" s="38"/>
      <c r="KJL138" s="38"/>
      <c r="KJM138" s="38"/>
      <c r="KJN138" s="38"/>
      <c r="KJO138" s="38"/>
      <c r="KJP138" s="38"/>
      <c r="KJQ138" s="38"/>
      <c r="KJR138" s="38"/>
      <c r="KJS138" s="38"/>
      <c r="KJT138" s="38"/>
      <c r="KJU138" s="38"/>
      <c r="KJV138" s="38"/>
      <c r="KJW138" s="38"/>
      <c r="KJX138" s="38"/>
      <c r="KJY138" s="38"/>
      <c r="KJZ138" s="38"/>
      <c r="KKA138" s="38"/>
      <c r="KKB138" s="38"/>
      <c r="KKC138" s="38"/>
      <c r="KKD138" s="38"/>
      <c r="KKE138" s="38"/>
      <c r="KKF138" s="38"/>
      <c r="KKG138" s="38"/>
      <c r="KKH138" s="38"/>
      <c r="KKI138" s="38"/>
      <c r="KKJ138" s="38"/>
      <c r="KKK138" s="38"/>
      <c r="KKL138" s="38"/>
      <c r="KKM138" s="38"/>
      <c r="KKN138" s="38"/>
      <c r="KKO138" s="38"/>
      <c r="KKP138" s="38"/>
      <c r="KKQ138" s="38"/>
      <c r="KKR138" s="38"/>
      <c r="KKS138" s="38"/>
      <c r="KKT138" s="38"/>
      <c r="KKU138" s="38"/>
      <c r="KKV138" s="38"/>
      <c r="KKW138" s="38"/>
      <c r="KKX138" s="38"/>
      <c r="KKY138" s="38"/>
      <c r="KKZ138" s="38"/>
      <c r="KLA138" s="38"/>
      <c r="KLB138" s="38"/>
      <c r="KLC138" s="38"/>
      <c r="KLD138" s="38"/>
      <c r="KLE138" s="38"/>
      <c r="KLF138" s="38"/>
      <c r="KLG138" s="38"/>
      <c r="KLH138" s="38"/>
      <c r="KLI138" s="38"/>
      <c r="KLJ138" s="38"/>
      <c r="KLK138" s="38"/>
      <c r="KLL138" s="38"/>
      <c r="KLM138" s="38"/>
      <c r="KLN138" s="38"/>
      <c r="KLO138" s="38"/>
      <c r="KLP138" s="38"/>
      <c r="KLQ138" s="38"/>
      <c r="KLR138" s="38"/>
      <c r="KLS138" s="38"/>
      <c r="KLT138" s="38"/>
      <c r="KLU138" s="38"/>
      <c r="KLV138" s="38"/>
      <c r="KLW138" s="38"/>
      <c r="KLX138" s="38"/>
      <c r="KLY138" s="38"/>
      <c r="KLZ138" s="38"/>
      <c r="KMA138" s="38"/>
      <c r="KMB138" s="38"/>
      <c r="KMC138" s="38"/>
      <c r="KMD138" s="38"/>
      <c r="KME138" s="38"/>
      <c r="KMF138" s="38"/>
      <c r="KMG138" s="38"/>
      <c r="KMH138" s="38"/>
      <c r="KMI138" s="38"/>
      <c r="KMJ138" s="38"/>
      <c r="KMK138" s="38"/>
      <c r="KML138" s="38"/>
      <c r="KMM138" s="38"/>
      <c r="KMN138" s="38"/>
      <c r="KMO138" s="38"/>
      <c r="KMP138" s="38"/>
      <c r="KMQ138" s="38"/>
      <c r="KMR138" s="38"/>
      <c r="KMS138" s="38"/>
      <c r="KMT138" s="38"/>
      <c r="KMU138" s="38"/>
      <c r="KMV138" s="38"/>
      <c r="KMW138" s="38"/>
      <c r="KMX138" s="38"/>
      <c r="KMY138" s="38"/>
      <c r="KMZ138" s="38"/>
      <c r="KNA138" s="38"/>
      <c r="KNB138" s="38"/>
      <c r="KNC138" s="38"/>
      <c r="KND138" s="38"/>
      <c r="KNE138" s="38"/>
      <c r="KNF138" s="38"/>
      <c r="KNG138" s="38"/>
      <c r="KNH138" s="38"/>
      <c r="KNI138" s="38"/>
      <c r="KNJ138" s="38"/>
      <c r="KNK138" s="38"/>
      <c r="KNL138" s="38"/>
      <c r="KNM138" s="38"/>
      <c r="KNN138" s="38"/>
      <c r="KNO138" s="38"/>
      <c r="KNP138" s="38"/>
      <c r="KNQ138" s="38"/>
      <c r="KNR138" s="38"/>
      <c r="KNS138" s="38"/>
      <c r="KNT138" s="38"/>
      <c r="KNU138" s="38"/>
      <c r="KNV138" s="38"/>
      <c r="KNW138" s="38"/>
      <c r="KNX138" s="38"/>
      <c r="KNY138" s="38"/>
      <c r="KNZ138" s="38"/>
      <c r="KOA138" s="38"/>
      <c r="KOB138" s="38"/>
      <c r="KOC138" s="38"/>
      <c r="KOD138" s="38"/>
      <c r="KOE138" s="38"/>
      <c r="KOF138" s="38"/>
      <c r="KOG138" s="38"/>
      <c r="KOH138" s="38"/>
      <c r="KOI138" s="38"/>
      <c r="KOJ138" s="38"/>
      <c r="KOK138" s="38"/>
      <c r="KOL138" s="38"/>
      <c r="KOM138" s="38"/>
      <c r="KON138" s="38"/>
      <c r="KOO138" s="38"/>
      <c r="KOP138" s="38"/>
      <c r="KOQ138" s="38"/>
      <c r="KOR138" s="38"/>
      <c r="KOS138" s="38"/>
      <c r="KOT138" s="38"/>
      <c r="KOU138" s="38"/>
      <c r="KOV138" s="38"/>
      <c r="KOW138" s="38"/>
      <c r="KOX138" s="38"/>
      <c r="KOY138" s="38"/>
      <c r="KOZ138" s="38"/>
      <c r="KPA138" s="38"/>
      <c r="KPB138" s="38"/>
      <c r="KPC138" s="38"/>
      <c r="KPD138" s="38"/>
      <c r="KPE138" s="38"/>
      <c r="KPF138" s="38"/>
      <c r="KPG138" s="38"/>
      <c r="KPH138" s="38"/>
      <c r="KPI138" s="38"/>
      <c r="KPJ138" s="38"/>
      <c r="KPK138" s="38"/>
      <c r="KPL138" s="38"/>
      <c r="KPM138" s="38"/>
      <c r="KPN138" s="38"/>
      <c r="KPO138" s="38"/>
      <c r="KPP138" s="38"/>
      <c r="KPQ138" s="38"/>
      <c r="KPR138" s="38"/>
      <c r="KPS138" s="38"/>
      <c r="KPT138" s="38"/>
      <c r="KPU138" s="38"/>
      <c r="KPV138" s="38"/>
      <c r="KPW138" s="38"/>
      <c r="KPX138" s="38"/>
      <c r="KPY138" s="38"/>
      <c r="KPZ138" s="38"/>
      <c r="KQA138" s="38"/>
      <c r="KQB138" s="38"/>
      <c r="KQC138" s="38"/>
      <c r="KQD138" s="38"/>
      <c r="KQE138" s="38"/>
      <c r="KQF138" s="38"/>
      <c r="KQG138" s="38"/>
      <c r="KQH138" s="38"/>
      <c r="KQI138" s="38"/>
      <c r="KQJ138" s="38"/>
      <c r="KQK138" s="38"/>
      <c r="KQL138" s="38"/>
      <c r="KQM138" s="38"/>
      <c r="KQN138" s="38"/>
      <c r="KQO138" s="38"/>
      <c r="KQP138" s="38"/>
      <c r="KQQ138" s="38"/>
      <c r="KQR138" s="38"/>
      <c r="KQS138" s="38"/>
      <c r="KQT138" s="38"/>
      <c r="KQU138" s="38"/>
      <c r="KQV138" s="38"/>
      <c r="KQW138" s="38"/>
      <c r="KQX138" s="38"/>
      <c r="KQY138" s="38"/>
      <c r="KQZ138" s="38"/>
      <c r="KRA138" s="38"/>
      <c r="KRB138" s="38"/>
      <c r="KRC138" s="38"/>
      <c r="KRD138" s="38"/>
      <c r="KRE138" s="38"/>
      <c r="KRF138" s="38"/>
      <c r="KRG138" s="38"/>
      <c r="KRH138" s="38"/>
      <c r="KRI138" s="38"/>
      <c r="KRJ138" s="38"/>
      <c r="KRK138" s="38"/>
      <c r="KRL138" s="38"/>
      <c r="KRM138" s="38"/>
      <c r="KRN138" s="38"/>
      <c r="KRO138" s="38"/>
      <c r="KRP138" s="38"/>
      <c r="KRQ138" s="38"/>
      <c r="KRR138" s="38"/>
      <c r="KRS138" s="38"/>
      <c r="KRT138" s="38"/>
      <c r="KRU138" s="38"/>
      <c r="KRV138" s="38"/>
      <c r="KRW138" s="38"/>
      <c r="KRX138" s="38"/>
      <c r="KRY138" s="38"/>
      <c r="KRZ138" s="38"/>
      <c r="KSA138" s="38"/>
      <c r="KSB138" s="38"/>
      <c r="KSC138" s="38"/>
      <c r="KSD138" s="38"/>
      <c r="KSE138" s="38"/>
      <c r="KSF138" s="38"/>
      <c r="KSG138" s="38"/>
      <c r="KSH138" s="38"/>
      <c r="KSI138" s="38"/>
      <c r="KSJ138" s="38"/>
      <c r="KSK138" s="38"/>
      <c r="KSL138" s="38"/>
      <c r="KSM138" s="38"/>
      <c r="KSN138" s="38"/>
      <c r="KSO138" s="38"/>
      <c r="KSP138" s="38"/>
      <c r="KSQ138" s="38"/>
      <c r="KSR138" s="38"/>
      <c r="KSS138" s="38"/>
      <c r="KST138" s="38"/>
      <c r="KSU138" s="38"/>
      <c r="KSV138" s="38"/>
      <c r="KSW138" s="38"/>
      <c r="KSX138" s="38"/>
      <c r="KSY138" s="38"/>
      <c r="KSZ138" s="38"/>
      <c r="KTA138" s="38"/>
      <c r="KTB138" s="38"/>
      <c r="KTC138" s="38"/>
      <c r="KTD138" s="38"/>
      <c r="KTE138" s="38"/>
      <c r="KTF138" s="38"/>
      <c r="KTG138" s="38"/>
      <c r="KTH138" s="38"/>
      <c r="KTI138" s="38"/>
      <c r="KTJ138" s="38"/>
      <c r="KTK138" s="38"/>
      <c r="KTL138" s="38"/>
      <c r="KTM138" s="38"/>
      <c r="KTN138" s="38"/>
      <c r="KTO138" s="38"/>
      <c r="KTP138" s="38"/>
      <c r="KTQ138" s="38"/>
      <c r="KTR138" s="38"/>
      <c r="KTS138" s="38"/>
      <c r="KTT138" s="38"/>
      <c r="KTU138" s="38"/>
      <c r="KTV138" s="38"/>
      <c r="KTW138" s="38"/>
      <c r="KTX138" s="38"/>
      <c r="KTY138" s="38"/>
      <c r="KTZ138" s="38"/>
      <c r="KUA138" s="38"/>
      <c r="KUB138" s="38"/>
      <c r="KUC138" s="38"/>
      <c r="KUD138" s="38"/>
      <c r="KUE138" s="38"/>
      <c r="KUF138" s="38"/>
      <c r="KUG138" s="38"/>
      <c r="KUH138" s="38"/>
      <c r="KUI138" s="38"/>
      <c r="KUJ138" s="38"/>
      <c r="KUK138" s="38"/>
      <c r="KUL138" s="38"/>
      <c r="KUM138" s="38"/>
      <c r="KUN138" s="38"/>
      <c r="KUO138" s="38"/>
      <c r="KUP138" s="38"/>
      <c r="KUQ138" s="38"/>
      <c r="KUR138" s="38"/>
      <c r="KUS138" s="38"/>
      <c r="KUT138" s="38"/>
      <c r="KUU138" s="38"/>
      <c r="KUV138" s="38"/>
      <c r="KUW138" s="38"/>
      <c r="KUX138" s="38"/>
      <c r="KUY138" s="38"/>
      <c r="KUZ138" s="38"/>
      <c r="KVA138" s="38"/>
      <c r="KVB138" s="38"/>
      <c r="KVC138" s="38"/>
      <c r="KVD138" s="38"/>
      <c r="KVE138" s="38"/>
      <c r="KVF138" s="38"/>
      <c r="KVG138" s="38"/>
      <c r="KVH138" s="38"/>
      <c r="KVI138" s="38"/>
      <c r="KVJ138" s="38"/>
      <c r="KVK138" s="38"/>
      <c r="KVL138" s="38"/>
      <c r="KVM138" s="38"/>
      <c r="KVN138" s="38"/>
      <c r="KVO138" s="38"/>
      <c r="KVP138" s="38"/>
      <c r="KVQ138" s="38"/>
      <c r="KVR138" s="38"/>
      <c r="KVS138" s="38"/>
      <c r="KVT138" s="38"/>
      <c r="KVU138" s="38"/>
      <c r="KVV138" s="38"/>
      <c r="KVW138" s="38"/>
      <c r="KVX138" s="38"/>
      <c r="KVY138" s="38"/>
      <c r="KVZ138" s="38"/>
      <c r="KWA138" s="38"/>
      <c r="KWB138" s="38"/>
      <c r="KWC138" s="38"/>
      <c r="KWD138" s="38"/>
      <c r="KWE138" s="38"/>
      <c r="KWF138" s="38"/>
      <c r="KWG138" s="38"/>
      <c r="KWH138" s="38"/>
      <c r="KWI138" s="38"/>
      <c r="KWJ138" s="38"/>
      <c r="KWK138" s="38"/>
      <c r="KWL138" s="38"/>
      <c r="KWM138" s="38"/>
      <c r="KWN138" s="38"/>
      <c r="KWO138" s="38"/>
      <c r="KWP138" s="38"/>
      <c r="KWQ138" s="38"/>
      <c r="KWR138" s="38"/>
      <c r="KWS138" s="38"/>
      <c r="KWT138" s="38"/>
      <c r="KWU138" s="38"/>
      <c r="KWV138" s="38"/>
      <c r="KWW138" s="38"/>
      <c r="KWX138" s="38"/>
      <c r="KWY138" s="38"/>
      <c r="KWZ138" s="38"/>
      <c r="KXA138" s="38"/>
      <c r="KXB138" s="38"/>
      <c r="KXC138" s="38"/>
      <c r="KXD138" s="38"/>
      <c r="KXE138" s="38"/>
      <c r="KXF138" s="38"/>
      <c r="KXG138" s="38"/>
      <c r="KXH138" s="38"/>
      <c r="KXI138" s="38"/>
      <c r="KXJ138" s="38"/>
      <c r="KXK138" s="38"/>
      <c r="KXL138" s="38"/>
      <c r="KXM138" s="38"/>
      <c r="KXN138" s="38"/>
      <c r="KXO138" s="38"/>
      <c r="KXP138" s="38"/>
      <c r="KXQ138" s="38"/>
      <c r="KXR138" s="38"/>
      <c r="KXS138" s="38"/>
      <c r="KXT138" s="38"/>
      <c r="KXU138" s="38"/>
      <c r="KXV138" s="38"/>
      <c r="KXW138" s="38"/>
      <c r="KXX138" s="38"/>
      <c r="KXY138" s="38"/>
      <c r="KXZ138" s="38"/>
      <c r="KYA138" s="38"/>
      <c r="KYB138" s="38"/>
      <c r="KYC138" s="38"/>
      <c r="KYD138" s="38"/>
      <c r="KYE138" s="38"/>
      <c r="KYF138" s="38"/>
      <c r="KYG138" s="38"/>
      <c r="KYH138" s="38"/>
      <c r="KYI138" s="38"/>
      <c r="KYJ138" s="38"/>
      <c r="KYK138" s="38"/>
      <c r="KYL138" s="38"/>
      <c r="KYM138" s="38"/>
      <c r="KYN138" s="38"/>
      <c r="KYO138" s="38"/>
      <c r="KYP138" s="38"/>
      <c r="KYQ138" s="38"/>
      <c r="KYR138" s="38"/>
      <c r="KYS138" s="38"/>
      <c r="KYT138" s="38"/>
      <c r="KYU138" s="38"/>
      <c r="KYV138" s="38"/>
      <c r="KYW138" s="38"/>
      <c r="KYX138" s="38"/>
      <c r="KYY138" s="38"/>
      <c r="KYZ138" s="38"/>
      <c r="KZA138" s="38"/>
      <c r="KZB138" s="38"/>
      <c r="KZC138" s="38"/>
      <c r="KZD138" s="38"/>
      <c r="KZE138" s="38"/>
      <c r="KZF138" s="38"/>
      <c r="KZG138" s="38"/>
      <c r="KZH138" s="38"/>
      <c r="KZI138" s="38"/>
      <c r="KZJ138" s="38"/>
      <c r="KZK138" s="38"/>
      <c r="KZL138" s="38"/>
      <c r="KZM138" s="38"/>
      <c r="KZN138" s="38"/>
      <c r="KZO138" s="38"/>
      <c r="KZP138" s="38"/>
      <c r="KZQ138" s="38"/>
      <c r="KZR138" s="38"/>
      <c r="KZS138" s="38"/>
      <c r="KZT138" s="38"/>
      <c r="KZU138" s="38"/>
      <c r="KZV138" s="38"/>
      <c r="KZW138" s="38"/>
      <c r="KZX138" s="38"/>
      <c r="KZY138" s="38"/>
      <c r="KZZ138" s="38"/>
      <c r="LAA138" s="38"/>
      <c r="LAB138" s="38"/>
      <c r="LAC138" s="38"/>
      <c r="LAD138" s="38"/>
      <c r="LAE138" s="38"/>
      <c r="LAF138" s="38"/>
      <c r="LAG138" s="38"/>
      <c r="LAH138" s="38"/>
      <c r="LAI138" s="38"/>
      <c r="LAJ138" s="38"/>
      <c r="LAK138" s="38"/>
      <c r="LAL138" s="38"/>
      <c r="LAM138" s="38"/>
      <c r="LAN138" s="38"/>
      <c r="LAO138" s="38"/>
      <c r="LAP138" s="38"/>
      <c r="LAQ138" s="38"/>
      <c r="LAR138" s="38"/>
      <c r="LAS138" s="38"/>
      <c r="LAT138" s="38"/>
      <c r="LAU138" s="38"/>
      <c r="LAV138" s="38"/>
      <c r="LAW138" s="38"/>
      <c r="LAX138" s="38"/>
      <c r="LAY138" s="38"/>
      <c r="LAZ138" s="38"/>
      <c r="LBA138" s="38"/>
      <c r="LBB138" s="38"/>
      <c r="LBC138" s="38"/>
      <c r="LBD138" s="38"/>
      <c r="LBE138" s="38"/>
      <c r="LBF138" s="38"/>
      <c r="LBG138" s="38"/>
      <c r="LBH138" s="38"/>
      <c r="LBI138" s="38"/>
      <c r="LBJ138" s="38"/>
      <c r="LBK138" s="38"/>
      <c r="LBL138" s="38"/>
      <c r="LBM138" s="38"/>
      <c r="LBN138" s="38"/>
      <c r="LBO138" s="38"/>
      <c r="LBP138" s="38"/>
      <c r="LBQ138" s="38"/>
      <c r="LBR138" s="38"/>
      <c r="LBS138" s="38"/>
      <c r="LBT138" s="38"/>
      <c r="LBU138" s="38"/>
      <c r="LBV138" s="38"/>
      <c r="LBW138" s="38"/>
      <c r="LBX138" s="38"/>
      <c r="LBY138" s="38"/>
      <c r="LBZ138" s="38"/>
      <c r="LCA138" s="38"/>
      <c r="LCB138" s="38"/>
      <c r="LCC138" s="38"/>
      <c r="LCD138" s="38"/>
      <c r="LCE138" s="38"/>
      <c r="LCF138" s="38"/>
      <c r="LCG138" s="38"/>
      <c r="LCH138" s="38"/>
      <c r="LCI138" s="38"/>
      <c r="LCJ138" s="38"/>
      <c r="LCK138" s="38"/>
      <c r="LCL138" s="38"/>
      <c r="LCM138" s="38"/>
      <c r="LCN138" s="38"/>
      <c r="LCO138" s="38"/>
      <c r="LCP138" s="38"/>
      <c r="LCQ138" s="38"/>
      <c r="LCR138" s="38"/>
      <c r="LCS138" s="38"/>
      <c r="LCT138" s="38"/>
      <c r="LCU138" s="38"/>
      <c r="LCV138" s="38"/>
      <c r="LCW138" s="38"/>
      <c r="LCX138" s="38"/>
      <c r="LCY138" s="38"/>
      <c r="LCZ138" s="38"/>
      <c r="LDA138" s="38"/>
      <c r="LDB138" s="38"/>
      <c r="LDC138" s="38"/>
      <c r="LDD138" s="38"/>
      <c r="LDE138" s="38"/>
      <c r="LDF138" s="38"/>
      <c r="LDG138" s="38"/>
      <c r="LDH138" s="38"/>
      <c r="LDI138" s="38"/>
      <c r="LDJ138" s="38"/>
      <c r="LDK138" s="38"/>
      <c r="LDL138" s="38"/>
      <c r="LDM138" s="38"/>
      <c r="LDN138" s="38"/>
      <c r="LDO138" s="38"/>
      <c r="LDP138" s="38"/>
      <c r="LDQ138" s="38"/>
      <c r="LDR138" s="38"/>
      <c r="LDS138" s="38"/>
      <c r="LDT138" s="38"/>
      <c r="LDU138" s="38"/>
      <c r="LDV138" s="38"/>
      <c r="LDW138" s="38"/>
      <c r="LDX138" s="38"/>
      <c r="LDY138" s="38"/>
      <c r="LDZ138" s="38"/>
      <c r="LEA138" s="38"/>
      <c r="LEB138" s="38"/>
      <c r="LEC138" s="38"/>
      <c r="LED138" s="38"/>
      <c r="LEE138" s="38"/>
      <c r="LEF138" s="38"/>
      <c r="LEG138" s="38"/>
      <c r="LEH138" s="38"/>
      <c r="LEI138" s="38"/>
      <c r="LEJ138" s="38"/>
      <c r="LEK138" s="38"/>
      <c r="LEL138" s="38"/>
      <c r="LEM138" s="38"/>
      <c r="LEN138" s="38"/>
      <c r="LEO138" s="38"/>
      <c r="LEP138" s="38"/>
      <c r="LEQ138" s="38"/>
      <c r="LER138" s="38"/>
      <c r="LES138" s="38"/>
      <c r="LET138" s="38"/>
      <c r="LEU138" s="38"/>
      <c r="LEV138" s="38"/>
      <c r="LEW138" s="38"/>
      <c r="LEX138" s="38"/>
      <c r="LEY138" s="38"/>
      <c r="LEZ138" s="38"/>
      <c r="LFA138" s="38"/>
      <c r="LFB138" s="38"/>
      <c r="LFC138" s="38"/>
      <c r="LFD138" s="38"/>
      <c r="LFE138" s="38"/>
      <c r="LFF138" s="38"/>
      <c r="LFG138" s="38"/>
      <c r="LFH138" s="38"/>
      <c r="LFI138" s="38"/>
      <c r="LFJ138" s="38"/>
      <c r="LFK138" s="38"/>
      <c r="LFL138" s="38"/>
      <c r="LFM138" s="38"/>
      <c r="LFN138" s="38"/>
      <c r="LFO138" s="38"/>
      <c r="LFP138" s="38"/>
      <c r="LFQ138" s="38"/>
      <c r="LFR138" s="38"/>
      <c r="LFS138" s="38"/>
      <c r="LFT138" s="38"/>
      <c r="LFU138" s="38"/>
      <c r="LFV138" s="38"/>
      <c r="LFW138" s="38"/>
      <c r="LFX138" s="38"/>
      <c r="LFY138" s="38"/>
      <c r="LFZ138" s="38"/>
      <c r="LGA138" s="38"/>
      <c r="LGB138" s="38"/>
      <c r="LGC138" s="38"/>
      <c r="LGD138" s="38"/>
      <c r="LGE138" s="38"/>
      <c r="LGF138" s="38"/>
      <c r="LGG138" s="38"/>
      <c r="LGH138" s="38"/>
      <c r="LGI138" s="38"/>
      <c r="LGJ138" s="38"/>
      <c r="LGK138" s="38"/>
      <c r="LGL138" s="38"/>
      <c r="LGM138" s="38"/>
      <c r="LGN138" s="38"/>
      <c r="LGO138" s="38"/>
      <c r="LGP138" s="38"/>
      <c r="LGQ138" s="38"/>
      <c r="LGR138" s="38"/>
      <c r="LGS138" s="38"/>
      <c r="LGT138" s="38"/>
      <c r="LGU138" s="38"/>
      <c r="LGV138" s="38"/>
      <c r="LGW138" s="38"/>
      <c r="LGX138" s="38"/>
      <c r="LGY138" s="38"/>
      <c r="LGZ138" s="38"/>
      <c r="LHA138" s="38"/>
      <c r="LHB138" s="38"/>
      <c r="LHC138" s="38"/>
      <c r="LHD138" s="38"/>
      <c r="LHE138" s="38"/>
      <c r="LHF138" s="38"/>
      <c r="LHG138" s="38"/>
      <c r="LHH138" s="38"/>
      <c r="LHI138" s="38"/>
      <c r="LHJ138" s="38"/>
      <c r="LHK138" s="38"/>
      <c r="LHL138" s="38"/>
      <c r="LHM138" s="38"/>
      <c r="LHN138" s="38"/>
      <c r="LHO138" s="38"/>
      <c r="LHP138" s="38"/>
      <c r="LHQ138" s="38"/>
      <c r="LHR138" s="38"/>
      <c r="LHS138" s="38"/>
      <c r="LHT138" s="38"/>
      <c r="LHU138" s="38"/>
      <c r="LHV138" s="38"/>
      <c r="LHW138" s="38"/>
      <c r="LHX138" s="38"/>
      <c r="LHY138" s="38"/>
      <c r="LHZ138" s="38"/>
      <c r="LIA138" s="38"/>
      <c r="LIB138" s="38"/>
      <c r="LIC138" s="38"/>
      <c r="LID138" s="38"/>
      <c r="LIE138" s="38"/>
      <c r="LIF138" s="38"/>
      <c r="LIG138" s="38"/>
      <c r="LIH138" s="38"/>
      <c r="LII138" s="38"/>
      <c r="LIJ138" s="38"/>
      <c r="LIK138" s="38"/>
      <c r="LIL138" s="38"/>
      <c r="LIM138" s="38"/>
      <c r="LIN138" s="38"/>
      <c r="LIO138" s="38"/>
      <c r="LIP138" s="38"/>
      <c r="LIQ138" s="38"/>
      <c r="LIR138" s="38"/>
      <c r="LIS138" s="38"/>
      <c r="LIT138" s="38"/>
      <c r="LIU138" s="38"/>
      <c r="LIV138" s="38"/>
      <c r="LIW138" s="38"/>
      <c r="LIX138" s="38"/>
      <c r="LIY138" s="38"/>
      <c r="LIZ138" s="38"/>
      <c r="LJA138" s="38"/>
      <c r="LJB138" s="38"/>
      <c r="LJC138" s="38"/>
      <c r="LJD138" s="38"/>
      <c r="LJE138" s="38"/>
      <c r="LJF138" s="38"/>
      <c r="LJG138" s="38"/>
      <c r="LJH138" s="38"/>
      <c r="LJI138" s="38"/>
      <c r="LJJ138" s="38"/>
      <c r="LJK138" s="38"/>
      <c r="LJL138" s="38"/>
      <c r="LJM138" s="38"/>
      <c r="LJN138" s="38"/>
      <c r="LJO138" s="38"/>
      <c r="LJP138" s="38"/>
      <c r="LJQ138" s="38"/>
      <c r="LJR138" s="38"/>
      <c r="LJS138" s="38"/>
      <c r="LJT138" s="38"/>
      <c r="LJU138" s="38"/>
      <c r="LJV138" s="38"/>
      <c r="LJW138" s="38"/>
      <c r="LJX138" s="38"/>
      <c r="LJY138" s="38"/>
      <c r="LJZ138" s="38"/>
      <c r="LKA138" s="38"/>
      <c r="LKB138" s="38"/>
      <c r="LKC138" s="38"/>
      <c r="LKD138" s="38"/>
      <c r="LKE138" s="38"/>
      <c r="LKF138" s="38"/>
      <c r="LKG138" s="38"/>
      <c r="LKH138" s="38"/>
      <c r="LKI138" s="38"/>
      <c r="LKJ138" s="38"/>
      <c r="LKK138" s="38"/>
      <c r="LKL138" s="38"/>
      <c r="LKM138" s="38"/>
      <c r="LKN138" s="38"/>
      <c r="LKO138" s="38"/>
      <c r="LKP138" s="38"/>
      <c r="LKQ138" s="38"/>
      <c r="LKR138" s="38"/>
      <c r="LKS138" s="38"/>
      <c r="LKT138" s="38"/>
      <c r="LKU138" s="38"/>
      <c r="LKV138" s="38"/>
      <c r="LKW138" s="38"/>
      <c r="LKX138" s="38"/>
      <c r="LKY138" s="38"/>
      <c r="LKZ138" s="38"/>
      <c r="LLA138" s="38"/>
      <c r="LLB138" s="38"/>
      <c r="LLC138" s="38"/>
      <c r="LLD138" s="38"/>
      <c r="LLE138" s="38"/>
      <c r="LLF138" s="38"/>
      <c r="LLG138" s="38"/>
      <c r="LLH138" s="38"/>
      <c r="LLI138" s="38"/>
      <c r="LLJ138" s="38"/>
      <c r="LLK138" s="38"/>
      <c r="LLL138" s="38"/>
      <c r="LLM138" s="38"/>
      <c r="LLN138" s="38"/>
      <c r="LLO138" s="38"/>
      <c r="LLP138" s="38"/>
      <c r="LLQ138" s="38"/>
      <c r="LLR138" s="38"/>
      <c r="LLS138" s="38"/>
      <c r="LLT138" s="38"/>
      <c r="LLU138" s="38"/>
      <c r="LLV138" s="38"/>
      <c r="LLW138" s="38"/>
      <c r="LLX138" s="38"/>
      <c r="LLY138" s="38"/>
      <c r="LLZ138" s="38"/>
      <c r="LMA138" s="38"/>
      <c r="LMB138" s="38"/>
      <c r="LMC138" s="38"/>
      <c r="LMD138" s="38"/>
      <c r="LME138" s="38"/>
      <c r="LMF138" s="38"/>
      <c r="LMG138" s="38"/>
      <c r="LMH138" s="38"/>
      <c r="LMI138" s="38"/>
      <c r="LMJ138" s="38"/>
      <c r="LMK138" s="38"/>
      <c r="LML138" s="38"/>
      <c r="LMM138" s="38"/>
      <c r="LMN138" s="38"/>
      <c r="LMO138" s="38"/>
      <c r="LMP138" s="38"/>
      <c r="LMQ138" s="38"/>
      <c r="LMR138" s="38"/>
      <c r="LMS138" s="38"/>
      <c r="LMT138" s="38"/>
      <c r="LMU138" s="38"/>
      <c r="LMV138" s="38"/>
      <c r="LMW138" s="38"/>
      <c r="LMX138" s="38"/>
      <c r="LMY138" s="38"/>
      <c r="LMZ138" s="38"/>
      <c r="LNA138" s="38"/>
      <c r="LNB138" s="38"/>
      <c r="LNC138" s="38"/>
      <c r="LND138" s="38"/>
      <c r="LNE138" s="38"/>
      <c r="LNF138" s="38"/>
      <c r="LNG138" s="38"/>
      <c r="LNH138" s="38"/>
      <c r="LNI138" s="38"/>
      <c r="LNJ138" s="38"/>
      <c r="LNK138" s="38"/>
      <c r="LNL138" s="38"/>
      <c r="LNM138" s="38"/>
      <c r="LNN138" s="38"/>
      <c r="LNO138" s="38"/>
      <c r="LNP138" s="38"/>
      <c r="LNQ138" s="38"/>
      <c r="LNR138" s="38"/>
      <c r="LNS138" s="38"/>
      <c r="LNT138" s="38"/>
      <c r="LNU138" s="38"/>
      <c r="LNV138" s="38"/>
      <c r="LNW138" s="38"/>
      <c r="LNX138" s="38"/>
      <c r="LNY138" s="38"/>
      <c r="LNZ138" s="38"/>
      <c r="LOA138" s="38"/>
      <c r="LOB138" s="38"/>
      <c r="LOC138" s="38"/>
      <c r="LOD138" s="38"/>
      <c r="LOE138" s="38"/>
      <c r="LOF138" s="38"/>
      <c r="LOG138" s="38"/>
      <c r="LOH138" s="38"/>
      <c r="LOI138" s="38"/>
      <c r="LOJ138" s="38"/>
      <c r="LOK138" s="38"/>
      <c r="LOL138" s="38"/>
      <c r="LOM138" s="38"/>
      <c r="LON138" s="38"/>
      <c r="LOO138" s="38"/>
      <c r="LOP138" s="38"/>
      <c r="LOQ138" s="38"/>
      <c r="LOR138" s="38"/>
      <c r="LOS138" s="38"/>
      <c r="LOT138" s="38"/>
      <c r="LOU138" s="38"/>
      <c r="LOV138" s="38"/>
      <c r="LOW138" s="38"/>
      <c r="LOX138" s="38"/>
      <c r="LOY138" s="38"/>
      <c r="LOZ138" s="38"/>
      <c r="LPA138" s="38"/>
      <c r="LPB138" s="38"/>
      <c r="LPC138" s="38"/>
      <c r="LPD138" s="38"/>
      <c r="LPE138" s="38"/>
      <c r="LPF138" s="38"/>
      <c r="LPG138" s="38"/>
      <c r="LPH138" s="38"/>
      <c r="LPI138" s="38"/>
      <c r="LPJ138" s="38"/>
      <c r="LPK138" s="38"/>
      <c r="LPL138" s="38"/>
      <c r="LPM138" s="38"/>
      <c r="LPN138" s="38"/>
      <c r="LPO138" s="38"/>
      <c r="LPP138" s="38"/>
      <c r="LPQ138" s="38"/>
      <c r="LPR138" s="38"/>
      <c r="LPS138" s="38"/>
      <c r="LPT138" s="38"/>
      <c r="LPU138" s="38"/>
      <c r="LPV138" s="38"/>
      <c r="LPW138" s="38"/>
      <c r="LPX138" s="38"/>
      <c r="LPY138" s="38"/>
      <c r="LPZ138" s="38"/>
      <c r="LQA138" s="38"/>
      <c r="LQB138" s="38"/>
      <c r="LQC138" s="38"/>
      <c r="LQD138" s="38"/>
      <c r="LQE138" s="38"/>
      <c r="LQF138" s="38"/>
      <c r="LQG138" s="38"/>
      <c r="LQH138" s="38"/>
      <c r="LQI138" s="38"/>
      <c r="LQJ138" s="38"/>
      <c r="LQK138" s="38"/>
      <c r="LQL138" s="38"/>
      <c r="LQM138" s="38"/>
      <c r="LQN138" s="38"/>
      <c r="LQO138" s="38"/>
      <c r="LQP138" s="38"/>
      <c r="LQQ138" s="38"/>
      <c r="LQR138" s="38"/>
      <c r="LQS138" s="38"/>
      <c r="LQT138" s="38"/>
      <c r="LQU138" s="38"/>
      <c r="LQV138" s="38"/>
      <c r="LQW138" s="38"/>
      <c r="LQX138" s="38"/>
      <c r="LQY138" s="38"/>
      <c r="LQZ138" s="38"/>
      <c r="LRA138" s="38"/>
      <c r="LRB138" s="38"/>
      <c r="LRC138" s="38"/>
      <c r="LRD138" s="38"/>
      <c r="LRE138" s="38"/>
      <c r="LRF138" s="38"/>
      <c r="LRG138" s="38"/>
      <c r="LRH138" s="38"/>
      <c r="LRI138" s="38"/>
      <c r="LRJ138" s="38"/>
      <c r="LRK138" s="38"/>
      <c r="LRL138" s="38"/>
      <c r="LRM138" s="38"/>
      <c r="LRN138" s="38"/>
      <c r="LRO138" s="38"/>
      <c r="LRP138" s="38"/>
      <c r="LRQ138" s="38"/>
      <c r="LRR138" s="38"/>
      <c r="LRS138" s="38"/>
      <c r="LRT138" s="38"/>
      <c r="LRU138" s="38"/>
      <c r="LRV138" s="38"/>
      <c r="LRW138" s="38"/>
      <c r="LRX138" s="38"/>
      <c r="LRY138" s="38"/>
      <c r="LRZ138" s="38"/>
      <c r="LSA138" s="38"/>
      <c r="LSB138" s="38"/>
      <c r="LSC138" s="38"/>
      <c r="LSD138" s="38"/>
      <c r="LSE138" s="38"/>
      <c r="LSF138" s="38"/>
      <c r="LSG138" s="38"/>
      <c r="LSH138" s="38"/>
      <c r="LSI138" s="38"/>
      <c r="LSJ138" s="38"/>
      <c r="LSK138" s="38"/>
      <c r="LSL138" s="38"/>
      <c r="LSM138" s="38"/>
      <c r="LSN138" s="38"/>
      <c r="LSO138" s="38"/>
      <c r="LSP138" s="38"/>
      <c r="LSQ138" s="38"/>
      <c r="LSR138" s="38"/>
      <c r="LSS138" s="38"/>
      <c r="LST138" s="38"/>
      <c r="LSU138" s="38"/>
      <c r="LSV138" s="38"/>
      <c r="LSW138" s="38"/>
      <c r="LSX138" s="38"/>
      <c r="LSY138" s="38"/>
      <c r="LSZ138" s="38"/>
      <c r="LTA138" s="38"/>
      <c r="LTB138" s="38"/>
      <c r="LTC138" s="38"/>
      <c r="LTD138" s="38"/>
      <c r="LTE138" s="38"/>
      <c r="LTF138" s="38"/>
      <c r="LTG138" s="38"/>
      <c r="LTH138" s="38"/>
      <c r="LTI138" s="38"/>
      <c r="LTJ138" s="38"/>
      <c r="LTK138" s="38"/>
      <c r="LTL138" s="38"/>
      <c r="LTM138" s="38"/>
      <c r="LTN138" s="38"/>
      <c r="LTO138" s="38"/>
      <c r="LTP138" s="38"/>
      <c r="LTQ138" s="38"/>
      <c r="LTR138" s="38"/>
      <c r="LTS138" s="38"/>
      <c r="LTT138" s="38"/>
      <c r="LTU138" s="38"/>
      <c r="LTV138" s="38"/>
      <c r="LTW138" s="38"/>
      <c r="LTX138" s="38"/>
      <c r="LTY138" s="38"/>
      <c r="LTZ138" s="38"/>
      <c r="LUA138" s="38"/>
      <c r="LUB138" s="38"/>
      <c r="LUC138" s="38"/>
      <c r="LUD138" s="38"/>
      <c r="LUE138" s="38"/>
      <c r="LUF138" s="38"/>
      <c r="LUG138" s="38"/>
      <c r="LUH138" s="38"/>
      <c r="LUI138" s="38"/>
      <c r="LUJ138" s="38"/>
      <c r="LUK138" s="38"/>
      <c r="LUL138" s="38"/>
      <c r="LUM138" s="38"/>
      <c r="LUN138" s="38"/>
      <c r="LUO138" s="38"/>
      <c r="LUP138" s="38"/>
      <c r="LUQ138" s="38"/>
      <c r="LUR138" s="38"/>
      <c r="LUS138" s="38"/>
      <c r="LUT138" s="38"/>
      <c r="LUU138" s="38"/>
      <c r="LUV138" s="38"/>
      <c r="LUW138" s="38"/>
      <c r="LUX138" s="38"/>
      <c r="LUY138" s="38"/>
      <c r="LUZ138" s="38"/>
      <c r="LVA138" s="38"/>
      <c r="LVB138" s="38"/>
      <c r="LVC138" s="38"/>
      <c r="LVD138" s="38"/>
      <c r="LVE138" s="38"/>
      <c r="LVF138" s="38"/>
      <c r="LVG138" s="38"/>
      <c r="LVH138" s="38"/>
      <c r="LVI138" s="38"/>
      <c r="LVJ138" s="38"/>
      <c r="LVK138" s="38"/>
      <c r="LVL138" s="38"/>
      <c r="LVM138" s="38"/>
      <c r="LVN138" s="38"/>
      <c r="LVO138" s="38"/>
      <c r="LVP138" s="38"/>
      <c r="LVQ138" s="38"/>
      <c r="LVR138" s="38"/>
      <c r="LVS138" s="38"/>
      <c r="LVT138" s="38"/>
      <c r="LVU138" s="38"/>
      <c r="LVV138" s="38"/>
      <c r="LVW138" s="38"/>
      <c r="LVX138" s="38"/>
      <c r="LVY138" s="38"/>
      <c r="LVZ138" s="38"/>
      <c r="LWA138" s="38"/>
      <c r="LWB138" s="38"/>
      <c r="LWC138" s="38"/>
      <c r="LWD138" s="38"/>
      <c r="LWE138" s="38"/>
      <c r="LWF138" s="38"/>
      <c r="LWG138" s="38"/>
      <c r="LWH138" s="38"/>
      <c r="LWI138" s="38"/>
      <c r="LWJ138" s="38"/>
      <c r="LWK138" s="38"/>
      <c r="LWL138" s="38"/>
      <c r="LWM138" s="38"/>
      <c r="LWN138" s="38"/>
      <c r="LWO138" s="38"/>
      <c r="LWP138" s="38"/>
      <c r="LWQ138" s="38"/>
      <c r="LWR138" s="38"/>
      <c r="LWS138" s="38"/>
      <c r="LWT138" s="38"/>
      <c r="LWU138" s="38"/>
      <c r="LWV138" s="38"/>
      <c r="LWW138" s="38"/>
      <c r="LWX138" s="38"/>
      <c r="LWY138" s="38"/>
      <c r="LWZ138" s="38"/>
      <c r="LXA138" s="38"/>
      <c r="LXB138" s="38"/>
      <c r="LXC138" s="38"/>
      <c r="LXD138" s="38"/>
      <c r="LXE138" s="38"/>
      <c r="LXF138" s="38"/>
      <c r="LXG138" s="38"/>
      <c r="LXH138" s="38"/>
      <c r="LXI138" s="38"/>
      <c r="LXJ138" s="38"/>
      <c r="LXK138" s="38"/>
      <c r="LXL138" s="38"/>
      <c r="LXM138" s="38"/>
      <c r="LXN138" s="38"/>
      <c r="LXO138" s="38"/>
      <c r="LXP138" s="38"/>
      <c r="LXQ138" s="38"/>
      <c r="LXR138" s="38"/>
      <c r="LXS138" s="38"/>
      <c r="LXT138" s="38"/>
      <c r="LXU138" s="38"/>
      <c r="LXV138" s="38"/>
      <c r="LXW138" s="38"/>
      <c r="LXX138" s="38"/>
      <c r="LXY138" s="38"/>
      <c r="LXZ138" s="38"/>
      <c r="LYA138" s="38"/>
      <c r="LYB138" s="38"/>
      <c r="LYC138" s="38"/>
      <c r="LYD138" s="38"/>
      <c r="LYE138" s="38"/>
      <c r="LYF138" s="38"/>
      <c r="LYG138" s="38"/>
      <c r="LYH138" s="38"/>
      <c r="LYI138" s="38"/>
      <c r="LYJ138" s="38"/>
      <c r="LYK138" s="38"/>
      <c r="LYL138" s="38"/>
      <c r="LYM138" s="38"/>
      <c r="LYN138" s="38"/>
      <c r="LYO138" s="38"/>
      <c r="LYP138" s="38"/>
      <c r="LYQ138" s="38"/>
      <c r="LYR138" s="38"/>
      <c r="LYS138" s="38"/>
      <c r="LYT138" s="38"/>
      <c r="LYU138" s="38"/>
      <c r="LYV138" s="38"/>
      <c r="LYW138" s="38"/>
      <c r="LYX138" s="38"/>
      <c r="LYY138" s="38"/>
      <c r="LYZ138" s="38"/>
      <c r="LZA138" s="38"/>
      <c r="LZB138" s="38"/>
      <c r="LZC138" s="38"/>
      <c r="LZD138" s="38"/>
      <c r="LZE138" s="38"/>
      <c r="LZF138" s="38"/>
      <c r="LZG138" s="38"/>
      <c r="LZH138" s="38"/>
      <c r="LZI138" s="38"/>
      <c r="LZJ138" s="38"/>
      <c r="LZK138" s="38"/>
      <c r="LZL138" s="38"/>
      <c r="LZM138" s="38"/>
      <c r="LZN138" s="38"/>
      <c r="LZO138" s="38"/>
      <c r="LZP138" s="38"/>
      <c r="LZQ138" s="38"/>
      <c r="LZR138" s="38"/>
      <c r="LZS138" s="38"/>
      <c r="LZT138" s="38"/>
      <c r="LZU138" s="38"/>
      <c r="LZV138" s="38"/>
      <c r="LZW138" s="38"/>
      <c r="LZX138" s="38"/>
      <c r="LZY138" s="38"/>
      <c r="LZZ138" s="38"/>
      <c r="MAA138" s="38"/>
      <c r="MAB138" s="38"/>
      <c r="MAC138" s="38"/>
      <c r="MAD138" s="38"/>
      <c r="MAE138" s="38"/>
      <c r="MAF138" s="38"/>
      <c r="MAG138" s="38"/>
      <c r="MAH138" s="38"/>
      <c r="MAI138" s="38"/>
      <c r="MAJ138" s="38"/>
      <c r="MAK138" s="38"/>
      <c r="MAL138" s="38"/>
      <c r="MAM138" s="38"/>
      <c r="MAN138" s="38"/>
      <c r="MAO138" s="38"/>
      <c r="MAP138" s="38"/>
      <c r="MAQ138" s="38"/>
      <c r="MAR138" s="38"/>
      <c r="MAS138" s="38"/>
      <c r="MAT138" s="38"/>
      <c r="MAU138" s="38"/>
      <c r="MAV138" s="38"/>
      <c r="MAW138" s="38"/>
      <c r="MAX138" s="38"/>
      <c r="MAY138" s="38"/>
      <c r="MAZ138" s="38"/>
      <c r="MBA138" s="38"/>
      <c r="MBB138" s="38"/>
      <c r="MBC138" s="38"/>
      <c r="MBD138" s="38"/>
      <c r="MBE138" s="38"/>
      <c r="MBF138" s="38"/>
      <c r="MBG138" s="38"/>
      <c r="MBH138" s="38"/>
      <c r="MBI138" s="38"/>
      <c r="MBJ138" s="38"/>
      <c r="MBK138" s="38"/>
      <c r="MBL138" s="38"/>
      <c r="MBM138" s="38"/>
      <c r="MBN138" s="38"/>
      <c r="MBO138" s="38"/>
      <c r="MBP138" s="38"/>
      <c r="MBQ138" s="38"/>
      <c r="MBR138" s="38"/>
      <c r="MBS138" s="38"/>
      <c r="MBT138" s="38"/>
      <c r="MBU138" s="38"/>
      <c r="MBV138" s="38"/>
      <c r="MBW138" s="38"/>
      <c r="MBX138" s="38"/>
      <c r="MBY138" s="38"/>
      <c r="MBZ138" s="38"/>
      <c r="MCA138" s="38"/>
      <c r="MCB138" s="38"/>
      <c r="MCC138" s="38"/>
      <c r="MCD138" s="38"/>
      <c r="MCE138" s="38"/>
      <c r="MCF138" s="38"/>
      <c r="MCG138" s="38"/>
      <c r="MCH138" s="38"/>
      <c r="MCI138" s="38"/>
      <c r="MCJ138" s="38"/>
      <c r="MCK138" s="38"/>
      <c r="MCL138" s="38"/>
      <c r="MCM138" s="38"/>
      <c r="MCN138" s="38"/>
      <c r="MCO138" s="38"/>
      <c r="MCP138" s="38"/>
      <c r="MCQ138" s="38"/>
      <c r="MCR138" s="38"/>
      <c r="MCS138" s="38"/>
      <c r="MCT138" s="38"/>
      <c r="MCU138" s="38"/>
      <c r="MCV138" s="38"/>
      <c r="MCW138" s="38"/>
      <c r="MCX138" s="38"/>
      <c r="MCY138" s="38"/>
      <c r="MCZ138" s="38"/>
      <c r="MDA138" s="38"/>
      <c r="MDB138" s="38"/>
      <c r="MDC138" s="38"/>
      <c r="MDD138" s="38"/>
      <c r="MDE138" s="38"/>
      <c r="MDF138" s="38"/>
      <c r="MDG138" s="38"/>
      <c r="MDH138" s="38"/>
      <c r="MDI138" s="38"/>
      <c r="MDJ138" s="38"/>
      <c r="MDK138" s="38"/>
      <c r="MDL138" s="38"/>
      <c r="MDM138" s="38"/>
      <c r="MDN138" s="38"/>
      <c r="MDO138" s="38"/>
      <c r="MDP138" s="38"/>
      <c r="MDQ138" s="38"/>
      <c r="MDR138" s="38"/>
      <c r="MDS138" s="38"/>
      <c r="MDT138" s="38"/>
      <c r="MDU138" s="38"/>
      <c r="MDV138" s="38"/>
      <c r="MDW138" s="38"/>
      <c r="MDX138" s="38"/>
      <c r="MDY138" s="38"/>
      <c r="MDZ138" s="38"/>
      <c r="MEA138" s="38"/>
      <c r="MEB138" s="38"/>
      <c r="MEC138" s="38"/>
      <c r="MED138" s="38"/>
      <c r="MEE138" s="38"/>
      <c r="MEF138" s="38"/>
      <c r="MEG138" s="38"/>
      <c r="MEH138" s="38"/>
      <c r="MEI138" s="38"/>
      <c r="MEJ138" s="38"/>
      <c r="MEK138" s="38"/>
      <c r="MEL138" s="38"/>
      <c r="MEM138" s="38"/>
      <c r="MEN138" s="38"/>
      <c r="MEO138" s="38"/>
      <c r="MEP138" s="38"/>
      <c r="MEQ138" s="38"/>
      <c r="MER138" s="38"/>
      <c r="MES138" s="38"/>
      <c r="MET138" s="38"/>
      <c r="MEU138" s="38"/>
      <c r="MEV138" s="38"/>
      <c r="MEW138" s="38"/>
      <c r="MEX138" s="38"/>
      <c r="MEY138" s="38"/>
      <c r="MEZ138" s="38"/>
      <c r="MFA138" s="38"/>
      <c r="MFB138" s="38"/>
      <c r="MFC138" s="38"/>
      <c r="MFD138" s="38"/>
      <c r="MFE138" s="38"/>
      <c r="MFF138" s="38"/>
      <c r="MFG138" s="38"/>
      <c r="MFH138" s="38"/>
      <c r="MFI138" s="38"/>
      <c r="MFJ138" s="38"/>
      <c r="MFK138" s="38"/>
      <c r="MFL138" s="38"/>
      <c r="MFM138" s="38"/>
      <c r="MFN138" s="38"/>
      <c r="MFO138" s="38"/>
      <c r="MFP138" s="38"/>
      <c r="MFQ138" s="38"/>
      <c r="MFR138" s="38"/>
      <c r="MFS138" s="38"/>
      <c r="MFT138" s="38"/>
      <c r="MFU138" s="38"/>
      <c r="MFV138" s="38"/>
      <c r="MFW138" s="38"/>
      <c r="MFX138" s="38"/>
      <c r="MFY138" s="38"/>
      <c r="MFZ138" s="38"/>
      <c r="MGA138" s="38"/>
      <c r="MGB138" s="38"/>
      <c r="MGC138" s="38"/>
      <c r="MGD138" s="38"/>
      <c r="MGE138" s="38"/>
      <c r="MGF138" s="38"/>
      <c r="MGG138" s="38"/>
      <c r="MGH138" s="38"/>
      <c r="MGI138" s="38"/>
      <c r="MGJ138" s="38"/>
      <c r="MGK138" s="38"/>
      <c r="MGL138" s="38"/>
      <c r="MGM138" s="38"/>
      <c r="MGN138" s="38"/>
      <c r="MGO138" s="38"/>
      <c r="MGP138" s="38"/>
      <c r="MGQ138" s="38"/>
      <c r="MGR138" s="38"/>
      <c r="MGS138" s="38"/>
      <c r="MGT138" s="38"/>
      <c r="MGU138" s="38"/>
      <c r="MGV138" s="38"/>
      <c r="MGW138" s="38"/>
      <c r="MGX138" s="38"/>
      <c r="MGY138" s="38"/>
      <c r="MGZ138" s="38"/>
      <c r="MHA138" s="38"/>
      <c r="MHB138" s="38"/>
      <c r="MHC138" s="38"/>
      <c r="MHD138" s="38"/>
      <c r="MHE138" s="38"/>
      <c r="MHF138" s="38"/>
      <c r="MHG138" s="38"/>
      <c r="MHH138" s="38"/>
      <c r="MHI138" s="38"/>
      <c r="MHJ138" s="38"/>
      <c r="MHK138" s="38"/>
      <c r="MHL138" s="38"/>
      <c r="MHM138" s="38"/>
      <c r="MHN138" s="38"/>
      <c r="MHO138" s="38"/>
      <c r="MHP138" s="38"/>
      <c r="MHQ138" s="38"/>
      <c r="MHR138" s="38"/>
      <c r="MHS138" s="38"/>
      <c r="MHT138" s="38"/>
      <c r="MHU138" s="38"/>
      <c r="MHV138" s="38"/>
      <c r="MHW138" s="38"/>
      <c r="MHX138" s="38"/>
      <c r="MHY138" s="38"/>
      <c r="MHZ138" s="38"/>
      <c r="MIA138" s="38"/>
      <c r="MIB138" s="38"/>
      <c r="MIC138" s="38"/>
      <c r="MID138" s="38"/>
      <c r="MIE138" s="38"/>
      <c r="MIF138" s="38"/>
      <c r="MIG138" s="38"/>
      <c r="MIH138" s="38"/>
      <c r="MII138" s="38"/>
      <c r="MIJ138" s="38"/>
      <c r="MIK138" s="38"/>
      <c r="MIL138" s="38"/>
      <c r="MIM138" s="38"/>
      <c r="MIN138" s="38"/>
      <c r="MIO138" s="38"/>
      <c r="MIP138" s="38"/>
      <c r="MIQ138" s="38"/>
      <c r="MIR138" s="38"/>
      <c r="MIS138" s="38"/>
      <c r="MIT138" s="38"/>
      <c r="MIU138" s="38"/>
      <c r="MIV138" s="38"/>
      <c r="MIW138" s="38"/>
      <c r="MIX138" s="38"/>
      <c r="MIY138" s="38"/>
      <c r="MIZ138" s="38"/>
      <c r="MJA138" s="38"/>
      <c r="MJB138" s="38"/>
      <c r="MJC138" s="38"/>
      <c r="MJD138" s="38"/>
      <c r="MJE138" s="38"/>
      <c r="MJF138" s="38"/>
      <c r="MJG138" s="38"/>
      <c r="MJH138" s="38"/>
      <c r="MJI138" s="38"/>
      <c r="MJJ138" s="38"/>
      <c r="MJK138" s="38"/>
      <c r="MJL138" s="38"/>
      <c r="MJM138" s="38"/>
      <c r="MJN138" s="38"/>
      <c r="MJO138" s="38"/>
      <c r="MJP138" s="38"/>
      <c r="MJQ138" s="38"/>
      <c r="MJR138" s="38"/>
      <c r="MJS138" s="38"/>
      <c r="MJT138" s="38"/>
      <c r="MJU138" s="38"/>
      <c r="MJV138" s="38"/>
      <c r="MJW138" s="38"/>
      <c r="MJX138" s="38"/>
      <c r="MJY138" s="38"/>
      <c r="MJZ138" s="38"/>
      <c r="MKA138" s="38"/>
      <c r="MKB138" s="38"/>
      <c r="MKC138" s="38"/>
      <c r="MKD138" s="38"/>
      <c r="MKE138" s="38"/>
      <c r="MKF138" s="38"/>
      <c r="MKG138" s="38"/>
      <c r="MKH138" s="38"/>
      <c r="MKI138" s="38"/>
      <c r="MKJ138" s="38"/>
      <c r="MKK138" s="38"/>
      <c r="MKL138" s="38"/>
      <c r="MKM138" s="38"/>
      <c r="MKN138" s="38"/>
      <c r="MKO138" s="38"/>
      <c r="MKP138" s="38"/>
      <c r="MKQ138" s="38"/>
      <c r="MKR138" s="38"/>
      <c r="MKS138" s="38"/>
      <c r="MKT138" s="38"/>
      <c r="MKU138" s="38"/>
      <c r="MKV138" s="38"/>
      <c r="MKW138" s="38"/>
      <c r="MKX138" s="38"/>
      <c r="MKY138" s="38"/>
      <c r="MKZ138" s="38"/>
      <c r="MLA138" s="38"/>
      <c r="MLB138" s="38"/>
      <c r="MLC138" s="38"/>
      <c r="MLD138" s="38"/>
      <c r="MLE138" s="38"/>
      <c r="MLF138" s="38"/>
      <c r="MLG138" s="38"/>
      <c r="MLH138" s="38"/>
      <c r="MLI138" s="38"/>
      <c r="MLJ138" s="38"/>
      <c r="MLK138" s="38"/>
      <c r="MLL138" s="38"/>
      <c r="MLM138" s="38"/>
      <c r="MLN138" s="38"/>
      <c r="MLO138" s="38"/>
      <c r="MLP138" s="38"/>
      <c r="MLQ138" s="38"/>
      <c r="MLR138" s="38"/>
      <c r="MLS138" s="38"/>
      <c r="MLT138" s="38"/>
      <c r="MLU138" s="38"/>
      <c r="MLV138" s="38"/>
      <c r="MLW138" s="38"/>
      <c r="MLX138" s="38"/>
      <c r="MLY138" s="38"/>
      <c r="MLZ138" s="38"/>
      <c r="MMA138" s="38"/>
      <c r="MMB138" s="38"/>
      <c r="MMC138" s="38"/>
      <c r="MMD138" s="38"/>
      <c r="MME138" s="38"/>
      <c r="MMF138" s="38"/>
      <c r="MMG138" s="38"/>
      <c r="MMH138" s="38"/>
      <c r="MMI138" s="38"/>
      <c r="MMJ138" s="38"/>
      <c r="MMK138" s="38"/>
      <c r="MML138" s="38"/>
      <c r="MMM138" s="38"/>
      <c r="MMN138" s="38"/>
      <c r="MMO138" s="38"/>
      <c r="MMP138" s="38"/>
      <c r="MMQ138" s="38"/>
      <c r="MMR138" s="38"/>
      <c r="MMS138" s="38"/>
      <c r="MMT138" s="38"/>
      <c r="MMU138" s="38"/>
      <c r="MMV138" s="38"/>
      <c r="MMW138" s="38"/>
      <c r="MMX138" s="38"/>
      <c r="MMY138" s="38"/>
      <c r="MMZ138" s="38"/>
      <c r="MNA138" s="38"/>
      <c r="MNB138" s="38"/>
      <c r="MNC138" s="38"/>
      <c r="MND138" s="38"/>
      <c r="MNE138" s="38"/>
      <c r="MNF138" s="38"/>
      <c r="MNG138" s="38"/>
      <c r="MNH138" s="38"/>
      <c r="MNI138" s="38"/>
      <c r="MNJ138" s="38"/>
      <c r="MNK138" s="38"/>
      <c r="MNL138" s="38"/>
      <c r="MNM138" s="38"/>
      <c r="MNN138" s="38"/>
      <c r="MNO138" s="38"/>
      <c r="MNP138" s="38"/>
      <c r="MNQ138" s="38"/>
      <c r="MNR138" s="38"/>
      <c r="MNS138" s="38"/>
      <c r="MNT138" s="38"/>
      <c r="MNU138" s="38"/>
      <c r="MNV138" s="38"/>
      <c r="MNW138" s="38"/>
      <c r="MNX138" s="38"/>
      <c r="MNY138" s="38"/>
      <c r="MNZ138" s="38"/>
      <c r="MOA138" s="38"/>
      <c r="MOB138" s="38"/>
      <c r="MOC138" s="38"/>
      <c r="MOD138" s="38"/>
      <c r="MOE138" s="38"/>
      <c r="MOF138" s="38"/>
      <c r="MOG138" s="38"/>
      <c r="MOH138" s="38"/>
      <c r="MOI138" s="38"/>
      <c r="MOJ138" s="38"/>
      <c r="MOK138" s="38"/>
      <c r="MOL138" s="38"/>
      <c r="MOM138" s="38"/>
      <c r="MON138" s="38"/>
      <c r="MOO138" s="38"/>
      <c r="MOP138" s="38"/>
      <c r="MOQ138" s="38"/>
      <c r="MOR138" s="38"/>
      <c r="MOS138" s="38"/>
      <c r="MOT138" s="38"/>
      <c r="MOU138" s="38"/>
      <c r="MOV138" s="38"/>
      <c r="MOW138" s="38"/>
      <c r="MOX138" s="38"/>
      <c r="MOY138" s="38"/>
      <c r="MOZ138" s="38"/>
      <c r="MPA138" s="38"/>
      <c r="MPB138" s="38"/>
      <c r="MPC138" s="38"/>
      <c r="MPD138" s="38"/>
      <c r="MPE138" s="38"/>
      <c r="MPF138" s="38"/>
      <c r="MPG138" s="38"/>
      <c r="MPH138" s="38"/>
      <c r="MPI138" s="38"/>
      <c r="MPJ138" s="38"/>
      <c r="MPK138" s="38"/>
      <c r="MPL138" s="38"/>
      <c r="MPM138" s="38"/>
      <c r="MPN138" s="38"/>
      <c r="MPO138" s="38"/>
      <c r="MPP138" s="38"/>
      <c r="MPQ138" s="38"/>
      <c r="MPR138" s="38"/>
      <c r="MPS138" s="38"/>
      <c r="MPT138" s="38"/>
      <c r="MPU138" s="38"/>
      <c r="MPV138" s="38"/>
      <c r="MPW138" s="38"/>
      <c r="MPX138" s="38"/>
      <c r="MPY138" s="38"/>
      <c r="MPZ138" s="38"/>
      <c r="MQA138" s="38"/>
      <c r="MQB138" s="38"/>
      <c r="MQC138" s="38"/>
      <c r="MQD138" s="38"/>
      <c r="MQE138" s="38"/>
      <c r="MQF138" s="38"/>
      <c r="MQG138" s="38"/>
      <c r="MQH138" s="38"/>
      <c r="MQI138" s="38"/>
      <c r="MQJ138" s="38"/>
      <c r="MQK138" s="38"/>
      <c r="MQL138" s="38"/>
      <c r="MQM138" s="38"/>
      <c r="MQN138" s="38"/>
      <c r="MQO138" s="38"/>
      <c r="MQP138" s="38"/>
      <c r="MQQ138" s="38"/>
      <c r="MQR138" s="38"/>
      <c r="MQS138" s="38"/>
      <c r="MQT138" s="38"/>
      <c r="MQU138" s="38"/>
      <c r="MQV138" s="38"/>
      <c r="MQW138" s="38"/>
      <c r="MQX138" s="38"/>
      <c r="MQY138" s="38"/>
      <c r="MQZ138" s="38"/>
      <c r="MRA138" s="38"/>
      <c r="MRB138" s="38"/>
      <c r="MRC138" s="38"/>
      <c r="MRD138" s="38"/>
      <c r="MRE138" s="38"/>
      <c r="MRF138" s="38"/>
      <c r="MRG138" s="38"/>
      <c r="MRH138" s="38"/>
      <c r="MRI138" s="38"/>
      <c r="MRJ138" s="38"/>
      <c r="MRK138" s="38"/>
      <c r="MRL138" s="38"/>
      <c r="MRM138" s="38"/>
      <c r="MRN138" s="38"/>
      <c r="MRO138" s="38"/>
      <c r="MRP138" s="38"/>
      <c r="MRQ138" s="38"/>
      <c r="MRR138" s="38"/>
      <c r="MRS138" s="38"/>
      <c r="MRT138" s="38"/>
      <c r="MRU138" s="38"/>
      <c r="MRV138" s="38"/>
      <c r="MRW138" s="38"/>
      <c r="MRX138" s="38"/>
      <c r="MRY138" s="38"/>
      <c r="MRZ138" s="38"/>
      <c r="MSA138" s="38"/>
      <c r="MSB138" s="38"/>
      <c r="MSC138" s="38"/>
      <c r="MSD138" s="38"/>
      <c r="MSE138" s="38"/>
      <c r="MSF138" s="38"/>
      <c r="MSG138" s="38"/>
      <c r="MSH138" s="38"/>
      <c r="MSI138" s="38"/>
      <c r="MSJ138" s="38"/>
      <c r="MSK138" s="38"/>
      <c r="MSL138" s="38"/>
      <c r="MSM138" s="38"/>
      <c r="MSN138" s="38"/>
      <c r="MSO138" s="38"/>
      <c r="MSP138" s="38"/>
      <c r="MSQ138" s="38"/>
      <c r="MSR138" s="38"/>
      <c r="MSS138" s="38"/>
      <c r="MST138" s="38"/>
      <c r="MSU138" s="38"/>
      <c r="MSV138" s="38"/>
      <c r="MSW138" s="38"/>
      <c r="MSX138" s="38"/>
      <c r="MSY138" s="38"/>
      <c r="MSZ138" s="38"/>
      <c r="MTA138" s="38"/>
      <c r="MTB138" s="38"/>
      <c r="MTC138" s="38"/>
      <c r="MTD138" s="38"/>
      <c r="MTE138" s="38"/>
      <c r="MTF138" s="38"/>
      <c r="MTG138" s="38"/>
      <c r="MTH138" s="38"/>
      <c r="MTI138" s="38"/>
      <c r="MTJ138" s="38"/>
      <c r="MTK138" s="38"/>
      <c r="MTL138" s="38"/>
      <c r="MTM138" s="38"/>
      <c r="MTN138" s="38"/>
      <c r="MTO138" s="38"/>
      <c r="MTP138" s="38"/>
      <c r="MTQ138" s="38"/>
      <c r="MTR138" s="38"/>
      <c r="MTS138" s="38"/>
      <c r="MTT138" s="38"/>
      <c r="MTU138" s="38"/>
      <c r="MTV138" s="38"/>
      <c r="MTW138" s="38"/>
      <c r="MTX138" s="38"/>
      <c r="MTY138" s="38"/>
      <c r="MTZ138" s="38"/>
      <c r="MUA138" s="38"/>
      <c r="MUB138" s="38"/>
      <c r="MUC138" s="38"/>
      <c r="MUD138" s="38"/>
      <c r="MUE138" s="38"/>
      <c r="MUF138" s="38"/>
      <c r="MUG138" s="38"/>
      <c r="MUH138" s="38"/>
      <c r="MUI138" s="38"/>
      <c r="MUJ138" s="38"/>
      <c r="MUK138" s="38"/>
      <c r="MUL138" s="38"/>
      <c r="MUM138" s="38"/>
      <c r="MUN138" s="38"/>
      <c r="MUO138" s="38"/>
      <c r="MUP138" s="38"/>
      <c r="MUQ138" s="38"/>
      <c r="MUR138" s="38"/>
      <c r="MUS138" s="38"/>
      <c r="MUT138" s="38"/>
      <c r="MUU138" s="38"/>
      <c r="MUV138" s="38"/>
      <c r="MUW138" s="38"/>
      <c r="MUX138" s="38"/>
      <c r="MUY138" s="38"/>
      <c r="MUZ138" s="38"/>
      <c r="MVA138" s="38"/>
      <c r="MVB138" s="38"/>
      <c r="MVC138" s="38"/>
      <c r="MVD138" s="38"/>
      <c r="MVE138" s="38"/>
      <c r="MVF138" s="38"/>
      <c r="MVG138" s="38"/>
      <c r="MVH138" s="38"/>
      <c r="MVI138" s="38"/>
      <c r="MVJ138" s="38"/>
      <c r="MVK138" s="38"/>
      <c r="MVL138" s="38"/>
      <c r="MVM138" s="38"/>
      <c r="MVN138" s="38"/>
      <c r="MVO138" s="38"/>
      <c r="MVP138" s="38"/>
      <c r="MVQ138" s="38"/>
      <c r="MVR138" s="38"/>
      <c r="MVS138" s="38"/>
      <c r="MVT138" s="38"/>
      <c r="MVU138" s="38"/>
      <c r="MVV138" s="38"/>
      <c r="MVW138" s="38"/>
      <c r="MVX138" s="38"/>
      <c r="MVY138" s="38"/>
      <c r="MVZ138" s="38"/>
      <c r="MWA138" s="38"/>
      <c r="MWB138" s="38"/>
      <c r="MWC138" s="38"/>
      <c r="MWD138" s="38"/>
      <c r="MWE138" s="38"/>
      <c r="MWF138" s="38"/>
      <c r="MWG138" s="38"/>
      <c r="MWH138" s="38"/>
      <c r="MWI138" s="38"/>
      <c r="MWJ138" s="38"/>
      <c r="MWK138" s="38"/>
      <c r="MWL138" s="38"/>
      <c r="MWM138" s="38"/>
      <c r="MWN138" s="38"/>
      <c r="MWO138" s="38"/>
      <c r="MWP138" s="38"/>
      <c r="MWQ138" s="38"/>
      <c r="MWR138" s="38"/>
      <c r="MWS138" s="38"/>
      <c r="MWT138" s="38"/>
      <c r="MWU138" s="38"/>
      <c r="MWV138" s="38"/>
      <c r="MWW138" s="38"/>
      <c r="MWX138" s="38"/>
      <c r="MWY138" s="38"/>
      <c r="MWZ138" s="38"/>
      <c r="MXA138" s="38"/>
      <c r="MXB138" s="38"/>
      <c r="MXC138" s="38"/>
      <c r="MXD138" s="38"/>
      <c r="MXE138" s="38"/>
      <c r="MXF138" s="38"/>
      <c r="MXG138" s="38"/>
      <c r="MXH138" s="38"/>
      <c r="MXI138" s="38"/>
      <c r="MXJ138" s="38"/>
      <c r="MXK138" s="38"/>
      <c r="MXL138" s="38"/>
      <c r="MXM138" s="38"/>
      <c r="MXN138" s="38"/>
      <c r="MXO138" s="38"/>
      <c r="MXP138" s="38"/>
      <c r="MXQ138" s="38"/>
      <c r="MXR138" s="38"/>
      <c r="MXS138" s="38"/>
      <c r="MXT138" s="38"/>
      <c r="MXU138" s="38"/>
      <c r="MXV138" s="38"/>
      <c r="MXW138" s="38"/>
      <c r="MXX138" s="38"/>
      <c r="MXY138" s="38"/>
      <c r="MXZ138" s="38"/>
      <c r="MYA138" s="38"/>
      <c r="MYB138" s="38"/>
      <c r="MYC138" s="38"/>
      <c r="MYD138" s="38"/>
      <c r="MYE138" s="38"/>
      <c r="MYF138" s="38"/>
      <c r="MYG138" s="38"/>
      <c r="MYH138" s="38"/>
      <c r="MYI138" s="38"/>
      <c r="MYJ138" s="38"/>
      <c r="MYK138" s="38"/>
      <c r="MYL138" s="38"/>
      <c r="MYM138" s="38"/>
      <c r="MYN138" s="38"/>
      <c r="MYO138" s="38"/>
      <c r="MYP138" s="38"/>
      <c r="MYQ138" s="38"/>
      <c r="MYR138" s="38"/>
      <c r="MYS138" s="38"/>
      <c r="MYT138" s="38"/>
      <c r="MYU138" s="38"/>
      <c r="MYV138" s="38"/>
      <c r="MYW138" s="38"/>
      <c r="MYX138" s="38"/>
      <c r="MYY138" s="38"/>
      <c r="MYZ138" s="38"/>
      <c r="MZA138" s="38"/>
      <c r="MZB138" s="38"/>
      <c r="MZC138" s="38"/>
      <c r="MZD138" s="38"/>
      <c r="MZE138" s="38"/>
      <c r="MZF138" s="38"/>
      <c r="MZG138" s="38"/>
      <c r="MZH138" s="38"/>
      <c r="MZI138" s="38"/>
      <c r="MZJ138" s="38"/>
      <c r="MZK138" s="38"/>
      <c r="MZL138" s="38"/>
      <c r="MZM138" s="38"/>
      <c r="MZN138" s="38"/>
      <c r="MZO138" s="38"/>
      <c r="MZP138" s="38"/>
      <c r="MZQ138" s="38"/>
      <c r="MZR138" s="38"/>
      <c r="MZS138" s="38"/>
      <c r="MZT138" s="38"/>
      <c r="MZU138" s="38"/>
      <c r="MZV138" s="38"/>
      <c r="MZW138" s="38"/>
      <c r="MZX138" s="38"/>
      <c r="MZY138" s="38"/>
      <c r="MZZ138" s="38"/>
      <c r="NAA138" s="38"/>
      <c r="NAB138" s="38"/>
      <c r="NAC138" s="38"/>
      <c r="NAD138" s="38"/>
      <c r="NAE138" s="38"/>
      <c r="NAF138" s="38"/>
      <c r="NAG138" s="38"/>
      <c r="NAH138" s="38"/>
      <c r="NAI138" s="38"/>
      <c r="NAJ138" s="38"/>
      <c r="NAK138" s="38"/>
      <c r="NAL138" s="38"/>
      <c r="NAM138" s="38"/>
      <c r="NAN138" s="38"/>
      <c r="NAO138" s="38"/>
      <c r="NAP138" s="38"/>
      <c r="NAQ138" s="38"/>
      <c r="NAR138" s="38"/>
      <c r="NAS138" s="38"/>
      <c r="NAT138" s="38"/>
      <c r="NAU138" s="38"/>
      <c r="NAV138" s="38"/>
      <c r="NAW138" s="38"/>
      <c r="NAX138" s="38"/>
      <c r="NAY138" s="38"/>
      <c r="NAZ138" s="38"/>
      <c r="NBA138" s="38"/>
      <c r="NBB138" s="38"/>
      <c r="NBC138" s="38"/>
      <c r="NBD138" s="38"/>
      <c r="NBE138" s="38"/>
      <c r="NBF138" s="38"/>
      <c r="NBG138" s="38"/>
      <c r="NBH138" s="38"/>
      <c r="NBI138" s="38"/>
      <c r="NBJ138" s="38"/>
      <c r="NBK138" s="38"/>
      <c r="NBL138" s="38"/>
      <c r="NBM138" s="38"/>
      <c r="NBN138" s="38"/>
      <c r="NBO138" s="38"/>
      <c r="NBP138" s="38"/>
      <c r="NBQ138" s="38"/>
      <c r="NBR138" s="38"/>
      <c r="NBS138" s="38"/>
      <c r="NBT138" s="38"/>
      <c r="NBU138" s="38"/>
      <c r="NBV138" s="38"/>
      <c r="NBW138" s="38"/>
      <c r="NBX138" s="38"/>
      <c r="NBY138" s="38"/>
      <c r="NBZ138" s="38"/>
      <c r="NCA138" s="38"/>
      <c r="NCB138" s="38"/>
      <c r="NCC138" s="38"/>
      <c r="NCD138" s="38"/>
      <c r="NCE138" s="38"/>
      <c r="NCF138" s="38"/>
      <c r="NCG138" s="38"/>
      <c r="NCH138" s="38"/>
      <c r="NCI138" s="38"/>
      <c r="NCJ138" s="38"/>
      <c r="NCK138" s="38"/>
      <c r="NCL138" s="38"/>
      <c r="NCM138" s="38"/>
      <c r="NCN138" s="38"/>
      <c r="NCO138" s="38"/>
      <c r="NCP138" s="38"/>
      <c r="NCQ138" s="38"/>
      <c r="NCR138" s="38"/>
      <c r="NCS138" s="38"/>
      <c r="NCT138" s="38"/>
      <c r="NCU138" s="38"/>
      <c r="NCV138" s="38"/>
      <c r="NCW138" s="38"/>
      <c r="NCX138" s="38"/>
      <c r="NCY138" s="38"/>
      <c r="NCZ138" s="38"/>
      <c r="NDA138" s="38"/>
      <c r="NDB138" s="38"/>
      <c r="NDC138" s="38"/>
      <c r="NDD138" s="38"/>
      <c r="NDE138" s="38"/>
      <c r="NDF138" s="38"/>
      <c r="NDG138" s="38"/>
      <c r="NDH138" s="38"/>
      <c r="NDI138" s="38"/>
      <c r="NDJ138" s="38"/>
      <c r="NDK138" s="38"/>
      <c r="NDL138" s="38"/>
      <c r="NDM138" s="38"/>
      <c r="NDN138" s="38"/>
      <c r="NDO138" s="38"/>
      <c r="NDP138" s="38"/>
      <c r="NDQ138" s="38"/>
      <c r="NDR138" s="38"/>
      <c r="NDS138" s="38"/>
      <c r="NDT138" s="38"/>
      <c r="NDU138" s="38"/>
      <c r="NDV138" s="38"/>
      <c r="NDW138" s="38"/>
      <c r="NDX138" s="38"/>
      <c r="NDY138" s="38"/>
      <c r="NDZ138" s="38"/>
      <c r="NEA138" s="38"/>
      <c r="NEB138" s="38"/>
      <c r="NEC138" s="38"/>
      <c r="NED138" s="38"/>
      <c r="NEE138" s="38"/>
      <c r="NEF138" s="38"/>
      <c r="NEG138" s="38"/>
      <c r="NEH138" s="38"/>
      <c r="NEI138" s="38"/>
      <c r="NEJ138" s="38"/>
      <c r="NEK138" s="38"/>
      <c r="NEL138" s="38"/>
      <c r="NEM138" s="38"/>
      <c r="NEN138" s="38"/>
      <c r="NEO138" s="38"/>
      <c r="NEP138" s="38"/>
      <c r="NEQ138" s="38"/>
      <c r="NER138" s="38"/>
      <c r="NES138" s="38"/>
      <c r="NET138" s="38"/>
      <c r="NEU138" s="38"/>
      <c r="NEV138" s="38"/>
      <c r="NEW138" s="38"/>
      <c r="NEX138" s="38"/>
      <c r="NEY138" s="38"/>
      <c r="NEZ138" s="38"/>
      <c r="NFA138" s="38"/>
      <c r="NFB138" s="38"/>
      <c r="NFC138" s="38"/>
      <c r="NFD138" s="38"/>
      <c r="NFE138" s="38"/>
      <c r="NFF138" s="38"/>
      <c r="NFG138" s="38"/>
      <c r="NFH138" s="38"/>
      <c r="NFI138" s="38"/>
      <c r="NFJ138" s="38"/>
      <c r="NFK138" s="38"/>
      <c r="NFL138" s="38"/>
      <c r="NFM138" s="38"/>
      <c r="NFN138" s="38"/>
      <c r="NFO138" s="38"/>
      <c r="NFP138" s="38"/>
      <c r="NFQ138" s="38"/>
      <c r="NFR138" s="38"/>
      <c r="NFS138" s="38"/>
      <c r="NFT138" s="38"/>
      <c r="NFU138" s="38"/>
      <c r="NFV138" s="38"/>
      <c r="NFW138" s="38"/>
      <c r="NFX138" s="38"/>
      <c r="NFY138" s="38"/>
      <c r="NFZ138" s="38"/>
      <c r="NGA138" s="38"/>
      <c r="NGB138" s="38"/>
      <c r="NGC138" s="38"/>
      <c r="NGD138" s="38"/>
      <c r="NGE138" s="38"/>
      <c r="NGF138" s="38"/>
      <c r="NGG138" s="38"/>
      <c r="NGH138" s="38"/>
      <c r="NGI138" s="38"/>
      <c r="NGJ138" s="38"/>
      <c r="NGK138" s="38"/>
      <c r="NGL138" s="38"/>
      <c r="NGM138" s="38"/>
      <c r="NGN138" s="38"/>
      <c r="NGO138" s="38"/>
      <c r="NGP138" s="38"/>
      <c r="NGQ138" s="38"/>
      <c r="NGR138" s="38"/>
      <c r="NGS138" s="38"/>
      <c r="NGT138" s="38"/>
      <c r="NGU138" s="38"/>
      <c r="NGV138" s="38"/>
      <c r="NGW138" s="38"/>
      <c r="NGX138" s="38"/>
      <c r="NGY138" s="38"/>
      <c r="NGZ138" s="38"/>
      <c r="NHA138" s="38"/>
      <c r="NHB138" s="38"/>
      <c r="NHC138" s="38"/>
      <c r="NHD138" s="38"/>
      <c r="NHE138" s="38"/>
      <c r="NHF138" s="38"/>
      <c r="NHG138" s="38"/>
      <c r="NHH138" s="38"/>
      <c r="NHI138" s="38"/>
      <c r="NHJ138" s="38"/>
      <c r="NHK138" s="38"/>
      <c r="NHL138" s="38"/>
      <c r="NHM138" s="38"/>
      <c r="NHN138" s="38"/>
      <c r="NHO138" s="38"/>
      <c r="NHP138" s="38"/>
      <c r="NHQ138" s="38"/>
      <c r="NHR138" s="38"/>
      <c r="NHS138" s="38"/>
      <c r="NHT138" s="38"/>
      <c r="NHU138" s="38"/>
      <c r="NHV138" s="38"/>
      <c r="NHW138" s="38"/>
      <c r="NHX138" s="38"/>
      <c r="NHY138" s="38"/>
      <c r="NHZ138" s="38"/>
      <c r="NIA138" s="38"/>
      <c r="NIB138" s="38"/>
      <c r="NIC138" s="38"/>
      <c r="NID138" s="38"/>
      <c r="NIE138" s="38"/>
      <c r="NIF138" s="38"/>
      <c r="NIG138" s="38"/>
      <c r="NIH138" s="38"/>
      <c r="NII138" s="38"/>
      <c r="NIJ138" s="38"/>
      <c r="NIK138" s="38"/>
      <c r="NIL138" s="38"/>
      <c r="NIM138" s="38"/>
      <c r="NIN138" s="38"/>
      <c r="NIO138" s="38"/>
      <c r="NIP138" s="38"/>
      <c r="NIQ138" s="38"/>
      <c r="NIR138" s="38"/>
      <c r="NIS138" s="38"/>
      <c r="NIT138" s="38"/>
      <c r="NIU138" s="38"/>
      <c r="NIV138" s="38"/>
      <c r="NIW138" s="38"/>
      <c r="NIX138" s="38"/>
      <c r="NIY138" s="38"/>
      <c r="NIZ138" s="38"/>
      <c r="NJA138" s="38"/>
      <c r="NJB138" s="38"/>
      <c r="NJC138" s="38"/>
      <c r="NJD138" s="38"/>
      <c r="NJE138" s="38"/>
      <c r="NJF138" s="38"/>
      <c r="NJG138" s="38"/>
      <c r="NJH138" s="38"/>
      <c r="NJI138" s="38"/>
      <c r="NJJ138" s="38"/>
      <c r="NJK138" s="38"/>
      <c r="NJL138" s="38"/>
      <c r="NJM138" s="38"/>
      <c r="NJN138" s="38"/>
      <c r="NJO138" s="38"/>
      <c r="NJP138" s="38"/>
      <c r="NJQ138" s="38"/>
      <c r="NJR138" s="38"/>
      <c r="NJS138" s="38"/>
      <c r="NJT138" s="38"/>
      <c r="NJU138" s="38"/>
      <c r="NJV138" s="38"/>
      <c r="NJW138" s="38"/>
      <c r="NJX138" s="38"/>
      <c r="NJY138" s="38"/>
      <c r="NJZ138" s="38"/>
      <c r="NKA138" s="38"/>
      <c r="NKB138" s="38"/>
      <c r="NKC138" s="38"/>
      <c r="NKD138" s="38"/>
      <c r="NKE138" s="38"/>
      <c r="NKF138" s="38"/>
      <c r="NKG138" s="38"/>
      <c r="NKH138" s="38"/>
      <c r="NKI138" s="38"/>
      <c r="NKJ138" s="38"/>
      <c r="NKK138" s="38"/>
      <c r="NKL138" s="38"/>
      <c r="NKM138" s="38"/>
      <c r="NKN138" s="38"/>
      <c r="NKO138" s="38"/>
      <c r="NKP138" s="38"/>
      <c r="NKQ138" s="38"/>
      <c r="NKR138" s="38"/>
      <c r="NKS138" s="38"/>
      <c r="NKT138" s="38"/>
      <c r="NKU138" s="38"/>
      <c r="NKV138" s="38"/>
      <c r="NKW138" s="38"/>
      <c r="NKX138" s="38"/>
      <c r="NKY138" s="38"/>
      <c r="NKZ138" s="38"/>
      <c r="NLA138" s="38"/>
      <c r="NLB138" s="38"/>
      <c r="NLC138" s="38"/>
      <c r="NLD138" s="38"/>
      <c r="NLE138" s="38"/>
      <c r="NLF138" s="38"/>
      <c r="NLG138" s="38"/>
      <c r="NLH138" s="38"/>
      <c r="NLI138" s="38"/>
      <c r="NLJ138" s="38"/>
      <c r="NLK138" s="38"/>
      <c r="NLL138" s="38"/>
      <c r="NLM138" s="38"/>
      <c r="NLN138" s="38"/>
      <c r="NLO138" s="38"/>
      <c r="NLP138" s="38"/>
      <c r="NLQ138" s="38"/>
      <c r="NLR138" s="38"/>
      <c r="NLS138" s="38"/>
      <c r="NLT138" s="38"/>
      <c r="NLU138" s="38"/>
      <c r="NLV138" s="38"/>
      <c r="NLW138" s="38"/>
      <c r="NLX138" s="38"/>
      <c r="NLY138" s="38"/>
      <c r="NLZ138" s="38"/>
      <c r="NMA138" s="38"/>
      <c r="NMB138" s="38"/>
      <c r="NMC138" s="38"/>
      <c r="NMD138" s="38"/>
      <c r="NME138" s="38"/>
      <c r="NMF138" s="38"/>
      <c r="NMG138" s="38"/>
      <c r="NMH138" s="38"/>
      <c r="NMI138" s="38"/>
      <c r="NMJ138" s="38"/>
      <c r="NMK138" s="38"/>
      <c r="NML138" s="38"/>
      <c r="NMM138" s="38"/>
      <c r="NMN138" s="38"/>
      <c r="NMO138" s="38"/>
      <c r="NMP138" s="38"/>
      <c r="NMQ138" s="38"/>
      <c r="NMR138" s="38"/>
      <c r="NMS138" s="38"/>
      <c r="NMT138" s="38"/>
      <c r="NMU138" s="38"/>
      <c r="NMV138" s="38"/>
      <c r="NMW138" s="38"/>
      <c r="NMX138" s="38"/>
      <c r="NMY138" s="38"/>
      <c r="NMZ138" s="38"/>
      <c r="NNA138" s="38"/>
      <c r="NNB138" s="38"/>
      <c r="NNC138" s="38"/>
      <c r="NND138" s="38"/>
      <c r="NNE138" s="38"/>
      <c r="NNF138" s="38"/>
      <c r="NNG138" s="38"/>
      <c r="NNH138" s="38"/>
      <c r="NNI138" s="38"/>
      <c r="NNJ138" s="38"/>
      <c r="NNK138" s="38"/>
      <c r="NNL138" s="38"/>
      <c r="NNM138" s="38"/>
      <c r="NNN138" s="38"/>
      <c r="NNO138" s="38"/>
      <c r="NNP138" s="38"/>
      <c r="NNQ138" s="38"/>
      <c r="NNR138" s="38"/>
      <c r="NNS138" s="38"/>
      <c r="NNT138" s="38"/>
      <c r="NNU138" s="38"/>
      <c r="NNV138" s="38"/>
      <c r="NNW138" s="38"/>
      <c r="NNX138" s="38"/>
      <c r="NNY138" s="38"/>
      <c r="NNZ138" s="38"/>
      <c r="NOA138" s="38"/>
      <c r="NOB138" s="38"/>
      <c r="NOC138" s="38"/>
      <c r="NOD138" s="38"/>
      <c r="NOE138" s="38"/>
      <c r="NOF138" s="38"/>
      <c r="NOG138" s="38"/>
      <c r="NOH138" s="38"/>
      <c r="NOI138" s="38"/>
      <c r="NOJ138" s="38"/>
      <c r="NOK138" s="38"/>
      <c r="NOL138" s="38"/>
      <c r="NOM138" s="38"/>
      <c r="NON138" s="38"/>
      <c r="NOO138" s="38"/>
      <c r="NOP138" s="38"/>
      <c r="NOQ138" s="38"/>
      <c r="NOR138" s="38"/>
      <c r="NOS138" s="38"/>
      <c r="NOT138" s="38"/>
      <c r="NOU138" s="38"/>
      <c r="NOV138" s="38"/>
      <c r="NOW138" s="38"/>
      <c r="NOX138" s="38"/>
      <c r="NOY138" s="38"/>
      <c r="NOZ138" s="38"/>
      <c r="NPA138" s="38"/>
      <c r="NPB138" s="38"/>
      <c r="NPC138" s="38"/>
      <c r="NPD138" s="38"/>
      <c r="NPE138" s="38"/>
      <c r="NPF138" s="38"/>
      <c r="NPG138" s="38"/>
      <c r="NPH138" s="38"/>
      <c r="NPI138" s="38"/>
      <c r="NPJ138" s="38"/>
      <c r="NPK138" s="38"/>
      <c r="NPL138" s="38"/>
      <c r="NPM138" s="38"/>
      <c r="NPN138" s="38"/>
      <c r="NPO138" s="38"/>
      <c r="NPP138" s="38"/>
      <c r="NPQ138" s="38"/>
      <c r="NPR138" s="38"/>
      <c r="NPS138" s="38"/>
      <c r="NPT138" s="38"/>
      <c r="NPU138" s="38"/>
      <c r="NPV138" s="38"/>
      <c r="NPW138" s="38"/>
      <c r="NPX138" s="38"/>
      <c r="NPY138" s="38"/>
      <c r="NPZ138" s="38"/>
      <c r="NQA138" s="38"/>
      <c r="NQB138" s="38"/>
      <c r="NQC138" s="38"/>
      <c r="NQD138" s="38"/>
      <c r="NQE138" s="38"/>
      <c r="NQF138" s="38"/>
      <c r="NQG138" s="38"/>
      <c r="NQH138" s="38"/>
      <c r="NQI138" s="38"/>
      <c r="NQJ138" s="38"/>
      <c r="NQK138" s="38"/>
      <c r="NQL138" s="38"/>
      <c r="NQM138" s="38"/>
      <c r="NQN138" s="38"/>
      <c r="NQO138" s="38"/>
      <c r="NQP138" s="38"/>
      <c r="NQQ138" s="38"/>
      <c r="NQR138" s="38"/>
      <c r="NQS138" s="38"/>
      <c r="NQT138" s="38"/>
      <c r="NQU138" s="38"/>
      <c r="NQV138" s="38"/>
      <c r="NQW138" s="38"/>
      <c r="NQX138" s="38"/>
      <c r="NQY138" s="38"/>
      <c r="NQZ138" s="38"/>
      <c r="NRA138" s="38"/>
      <c r="NRB138" s="38"/>
      <c r="NRC138" s="38"/>
      <c r="NRD138" s="38"/>
      <c r="NRE138" s="38"/>
      <c r="NRF138" s="38"/>
      <c r="NRG138" s="38"/>
      <c r="NRH138" s="38"/>
      <c r="NRI138" s="38"/>
      <c r="NRJ138" s="38"/>
      <c r="NRK138" s="38"/>
      <c r="NRL138" s="38"/>
      <c r="NRM138" s="38"/>
      <c r="NRN138" s="38"/>
      <c r="NRO138" s="38"/>
      <c r="NRP138" s="38"/>
      <c r="NRQ138" s="38"/>
      <c r="NRR138" s="38"/>
      <c r="NRS138" s="38"/>
      <c r="NRT138" s="38"/>
      <c r="NRU138" s="38"/>
      <c r="NRV138" s="38"/>
      <c r="NRW138" s="38"/>
      <c r="NRX138" s="38"/>
      <c r="NRY138" s="38"/>
      <c r="NRZ138" s="38"/>
      <c r="NSA138" s="38"/>
      <c r="NSB138" s="38"/>
      <c r="NSC138" s="38"/>
      <c r="NSD138" s="38"/>
      <c r="NSE138" s="38"/>
      <c r="NSF138" s="38"/>
      <c r="NSG138" s="38"/>
      <c r="NSH138" s="38"/>
      <c r="NSI138" s="38"/>
      <c r="NSJ138" s="38"/>
      <c r="NSK138" s="38"/>
      <c r="NSL138" s="38"/>
      <c r="NSM138" s="38"/>
      <c r="NSN138" s="38"/>
      <c r="NSO138" s="38"/>
      <c r="NSP138" s="38"/>
      <c r="NSQ138" s="38"/>
      <c r="NSR138" s="38"/>
      <c r="NSS138" s="38"/>
      <c r="NST138" s="38"/>
      <c r="NSU138" s="38"/>
      <c r="NSV138" s="38"/>
      <c r="NSW138" s="38"/>
      <c r="NSX138" s="38"/>
      <c r="NSY138" s="38"/>
      <c r="NSZ138" s="38"/>
      <c r="NTA138" s="38"/>
      <c r="NTB138" s="38"/>
      <c r="NTC138" s="38"/>
      <c r="NTD138" s="38"/>
      <c r="NTE138" s="38"/>
      <c r="NTF138" s="38"/>
      <c r="NTG138" s="38"/>
      <c r="NTH138" s="38"/>
      <c r="NTI138" s="38"/>
      <c r="NTJ138" s="38"/>
      <c r="NTK138" s="38"/>
      <c r="NTL138" s="38"/>
      <c r="NTM138" s="38"/>
      <c r="NTN138" s="38"/>
      <c r="NTO138" s="38"/>
      <c r="NTP138" s="38"/>
      <c r="NTQ138" s="38"/>
      <c r="NTR138" s="38"/>
      <c r="NTS138" s="38"/>
      <c r="NTT138" s="38"/>
      <c r="NTU138" s="38"/>
      <c r="NTV138" s="38"/>
      <c r="NTW138" s="38"/>
      <c r="NTX138" s="38"/>
      <c r="NTY138" s="38"/>
      <c r="NTZ138" s="38"/>
      <c r="NUA138" s="38"/>
      <c r="NUB138" s="38"/>
      <c r="NUC138" s="38"/>
      <c r="NUD138" s="38"/>
      <c r="NUE138" s="38"/>
      <c r="NUF138" s="38"/>
      <c r="NUG138" s="38"/>
      <c r="NUH138" s="38"/>
      <c r="NUI138" s="38"/>
      <c r="NUJ138" s="38"/>
      <c r="NUK138" s="38"/>
      <c r="NUL138" s="38"/>
      <c r="NUM138" s="38"/>
      <c r="NUN138" s="38"/>
      <c r="NUO138" s="38"/>
      <c r="NUP138" s="38"/>
      <c r="NUQ138" s="38"/>
      <c r="NUR138" s="38"/>
      <c r="NUS138" s="38"/>
      <c r="NUT138" s="38"/>
      <c r="NUU138" s="38"/>
      <c r="NUV138" s="38"/>
      <c r="NUW138" s="38"/>
      <c r="NUX138" s="38"/>
      <c r="NUY138" s="38"/>
      <c r="NUZ138" s="38"/>
      <c r="NVA138" s="38"/>
      <c r="NVB138" s="38"/>
      <c r="NVC138" s="38"/>
      <c r="NVD138" s="38"/>
      <c r="NVE138" s="38"/>
      <c r="NVF138" s="38"/>
      <c r="NVG138" s="38"/>
      <c r="NVH138" s="38"/>
      <c r="NVI138" s="38"/>
      <c r="NVJ138" s="38"/>
      <c r="NVK138" s="38"/>
      <c r="NVL138" s="38"/>
      <c r="NVM138" s="38"/>
      <c r="NVN138" s="38"/>
      <c r="NVO138" s="38"/>
      <c r="NVP138" s="38"/>
      <c r="NVQ138" s="38"/>
      <c r="NVR138" s="38"/>
      <c r="NVS138" s="38"/>
      <c r="NVT138" s="38"/>
      <c r="NVU138" s="38"/>
      <c r="NVV138" s="38"/>
      <c r="NVW138" s="38"/>
      <c r="NVX138" s="38"/>
      <c r="NVY138" s="38"/>
      <c r="NVZ138" s="38"/>
      <c r="NWA138" s="38"/>
      <c r="NWB138" s="38"/>
      <c r="NWC138" s="38"/>
      <c r="NWD138" s="38"/>
      <c r="NWE138" s="38"/>
      <c r="NWF138" s="38"/>
      <c r="NWG138" s="38"/>
      <c r="NWH138" s="38"/>
      <c r="NWI138" s="38"/>
      <c r="NWJ138" s="38"/>
      <c r="NWK138" s="38"/>
      <c r="NWL138" s="38"/>
      <c r="NWM138" s="38"/>
      <c r="NWN138" s="38"/>
      <c r="NWO138" s="38"/>
      <c r="NWP138" s="38"/>
      <c r="NWQ138" s="38"/>
      <c r="NWR138" s="38"/>
      <c r="NWS138" s="38"/>
      <c r="NWT138" s="38"/>
      <c r="NWU138" s="38"/>
      <c r="NWV138" s="38"/>
      <c r="NWW138" s="38"/>
      <c r="NWX138" s="38"/>
      <c r="NWY138" s="38"/>
      <c r="NWZ138" s="38"/>
      <c r="NXA138" s="38"/>
      <c r="NXB138" s="38"/>
      <c r="NXC138" s="38"/>
      <c r="NXD138" s="38"/>
      <c r="NXE138" s="38"/>
      <c r="NXF138" s="38"/>
      <c r="NXG138" s="38"/>
      <c r="NXH138" s="38"/>
      <c r="NXI138" s="38"/>
      <c r="NXJ138" s="38"/>
      <c r="NXK138" s="38"/>
      <c r="NXL138" s="38"/>
      <c r="NXM138" s="38"/>
      <c r="NXN138" s="38"/>
      <c r="NXO138" s="38"/>
      <c r="NXP138" s="38"/>
      <c r="NXQ138" s="38"/>
      <c r="NXR138" s="38"/>
      <c r="NXS138" s="38"/>
      <c r="NXT138" s="38"/>
      <c r="NXU138" s="38"/>
      <c r="NXV138" s="38"/>
      <c r="NXW138" s="38"/>
      <c r="NXX138" s="38"/>
      <c r="NXY138" s="38"/>
      <c r="NXZ138" s="38"/>
      <c r="NYA138" s="38"/>
      <c r="NYB138" s="38"/>
      <c r="NYC138" s="38"/>
      <c r="NYD138" s="38"/>
      <c r="NYE138" s="38"/>
      <c r="NYF138" s="38"/>
      <c r="NYG138" s="38"/>
      <c r="NYH138" s="38"/>
      <c r="NYI138" s="38"/>
      <c r="NYJ138" s="38"/>
      <c r="NYK138" s="38"/>
      <c r="NYL138" s="38"/>
      <c r="NYM138" s="38"/>
      <c r="NYN138" s="38"/>
      <c r="NYO138" s="38"/>
      <c r="NYP138" s="38"/>
      <c r="NYQ138" s="38"/>
      <c r="NYR138" s="38"/>
      <c r="NYS138" s="38"/>
      <c r="NYT138" s="38"/>
      <c r="NYU138" s="38"/>
      <c r="NYV138" s="38"/>
      <c r="NYW138" s="38"/>
      <c r="NYX138" s="38"/>
      <c r="NYY138" s="38"/>
      <c r="NYZ138" s="38"/>
      <c r="NZA138" s="38"/>
      <c r="NZB138" s="38"/>
      <c r="NZC138" s="38"/>
      <c r="NZD138" s="38"/>
      <c r="NZE138" s="38"/>
      <c r="NZF138" s="38"/>
      <c r="NZG138" s="38"/>
      <c r="NZH138" s="38"/>
      <c r="NZI138" s="38"/>
      <c r="NZJ138" s="38"/>
      <c r="NZK138" s="38"/>
      <c r="NZL138" s="38"/>
      <c r="NZM138" s="38"/>
      <c r="NZN138" s="38"/>
      <c r="NZO138" s="38"/>
      <c r="NZP138" s="38"/>
      <c r="NZQ138" s="38"/>
      <c r="NZR138" s="38"/>
      <c r="NZS138" s="38"/>
      <c r="NZT138" s="38"/>
      <c r="NZU138" s="38"/>
      <c r="NZV138" s="38"/>
      <c r="NZW138" s="38"/>
      <c r="NZX138" s="38"/>
      <c r="NZY138" s="38"/>
      <c r="NZZ138" s="38"/>
      <c r="OAA138" s="38"/>
      <c r="OAB138" s="38"/>
      <c r="OAC138" s="38"/>
      <c r="OAD138" s="38"/>
      <c r="OAE138" s="38"/>
      <c r="OAF138" s="38"/>
      <c r="OAG138" s="38"/>
      <c r="OAH138" s="38"/>
      <c r="OAI138" s="38"/>
      <c r="OAJ138" s="38"/>
      <c r="OAK138" s="38"/>
      <c r="OAL138" s="38"/>
      <c r="OAM138" s="38"/>
      <c r="OAN138" s="38"/>
      <c r="OAO138" s="38"/>
      <c r="OAP138" s="38"/>
      <c r="OAQ138" s="38"/>
      <c r="OAR138" s="38"/>
      <c r="OAS138" s="38"/>
      <c r="OAT138" s="38"/>
      <c r="OAU138" s="38"/>
      <c r="OAV138" s="38"/>
      <c r="OAW138" s="38"/>
      <c r="OAX138" s="38"/>
      <c r="OAY138" s="38"/>
      <c r="OAZ138" s="38"/>
      <c r="OBA138" s="38"/>
      <c r="OBB138" s="38"/>
      <c r="OBC138" s="38"/>
      <c r="OBD138" s="38"/>
      <c r="OBE138" s="38"/>
      <c r="OBF138" s="38"/>
      <c r="OBG138" s="38"/>
      <c r="OBH138" s="38"/>
      <c r="OBI138" s="38"/>
      <c r="OBJ138" s="38"/>
      <c r="OBK138" s="38"/>
      <c r="OBL138" s="38"/>
      <c r="OBM138" s="38"/>
      <c r="OBN138" s="38"/>
      <c r="OBO138" s="38"/>
      <c r="OBP138" s="38"/>
      <c r="OBQ138" s="38"/>
      <c r="OBR138" s="38"/>
      <c r="OBS138" s="38"/>
      <c r="OBT138" s="38"/>
      <c r="OBU138" s="38"/>
      <c r="OBV138" s="38"/>
      <c r="OBW138" s="38"/>
      <c r="OBX138" s="38"/>
      <c r="OBY138" s="38"/>
      <c r="OBZ138" s="38"/>
      <c r="OCA138" s="38"/>
      <c r="OCB138" s="38"/>
      <c r="OCC138" s="38"/>
      <c r="OCD138" s="38"/>
      <c r="OCE138" s="38"/>
      <c r="OCF138" s="38"/>
      <c r="OCG138" s="38"/>
      <c r="OCH138" s="38"/>
      <c r="OCI138" s="38"/>
      <c r="OCJ138" s="38"/>
      <c r="OCK138" s="38"/>
      <c r="OCL138" s="38"/>
      <c r="OCM138" s="38"/>
      <c r="OCN138" s="38"/>
      <c r="OCO138" s="38"/>
      <c r="OCP138" s="38"/>
      <c r="OCQ138" s="38"/>
      <c r="OCR138" s="38"/>
      <c r="OCS138" s="38"/>
      <c r="OCT138" s="38"/>
      <c r="OCU138" s="38"/>
      <c r="OCV138" s="38"/>
      <c r="OCW138" s="38"/>
      <c r="OCX138" s="38"/>
      <c r="OCY138" s="38"/>
      <c r="OCZ138" s="38"/>
      <c r="ODA138" s="38"/>
      <c r="ODB138" s="38"/>
      <c r="ODC138" s="38"/>
      <c r="ODD138" s="38"/>
      <c r="ODE138" s="38"/>
      <c r="ODF138" s="38"/>
      <c r="ODG138" s="38"/>
      <c r="ODH138" s="38"/>
      <c r="ODI138" s="38"/>
      <c r="ODJ138" s="38"/>
      <c r="ODK138" s="38"/>
      <c r="ODL138" s="38"/>
      <c r="ODM138" s="38"/>
      <c r="ODN138" s="38"/>
      <c r="ODO138" s="38"/>
      <c r="ODP138" s="38"/>
      <c r="ODQ138" s="38"/>
      <c r="ODR138" s="38"/>
      <c r="ODS138" s="38"/>
      <c r="ODT138" s="38"/>
      <c r="ODU138" s="38"/>
      <c r="ODV138" s="38"/>
      <c r="ODW138" s="38"/>
      <c r="ODX138" s="38"/>
      <c r="ODY138" s="38"/>
      <c r="ODZ138" s="38"/>
      <c r="OEA138" s="38"/>
      <c r="OEB138" s="38"/>
      <c r="OEC138" s="38"/>
      <c r="OED138" s="38"/>
      <c r="OEE138" s="38"/>
      <c r="OEF138" s="38"/>
      <c r="OEG138" s="38"/>
      <c r="OEH138" s="38"/>
      <c r="OEI138" s="38"/>
      <c r="OEJ138" s="38"/>
      <c r="OEK138" s="38"/>
      <c r="OEL138" s="38"/>
      <c r="OEM138" s="38"/>
      <c r="OEN138" s="38"/>
      <c r="OEO138" s="38"/>
      <c r="OEP138" s="38"/>
      <c r="OEQ138" s="38"/>
      <c r="OER138" s="38"/>
      <c r="OES138" s="38"/>
      <c r="OET138" s="38"/>
      <c r="OEU138" s="38"/>
      <c r="OEV138" s="38"/>
      <c r="OEW138" s="38"/>
      <c r="OEX138" s="38"/>
      <c r="OEY138" s="38"/>
      <c r="OEZ138" s="38"/>
      <c r="OFA138" s="38"/>
      <c r="OFB138" s="38"/>
      <c r="OFC138" s="38"/>
      <c r="OFD138" s="38"/>
      <c r="OFE138" s="38"/>
      <c r="OFF138" s="38"/>
      <c r="OFG138" s="38"/>
      <c r="OFH138" s="38"/>
      <c r="OFI138" s="38"/>
      <c r="OFJ138" s="38"/>
      <c r="OFK138" s="38"/>
      <c r="OFL138" s="38"/>
      <c r="OFM138" s="38"/>
      <c r="OFN138" s="38"/>
      <c r="OFO138" s="38"/>
      <c r="OFP138" s="38"/>
      <c r="OFQ138" s="38"/>
      <c r="OFR138" s="38"/>
      <c r="OFS138" s="38"/>
      <c r="OFT138" s="38"/>
      <c r="OFU138" s="38"/>
      <c r="OFV138" s="38"/>
      <c r="OFW138" s="38"/>
      <c r="OFX138" s="38"/>
      <c r="OFY138" s="38"/>
      <c r="OFZ138" s="38"/>
      <c r="OGA138" s="38"/>
      <c r="OGB138" s="38"/>
      <c r="OGC138" s="38"/>
      <c r="OGD138" s="38"/>
      <c r="OGE138" s="38"/>
      <c r="OGF138" s="38"/>
      <c r="OGG138" s="38"/>
      <c r="OGH138" s="38"/>
      <c r="OGI138" s="38"/>
      <c r="OGJ138" s="38"/>
      <c r="OGK138" s="38"/>
      <c r="OGL138" s="38"/>
      <c r="OGM138" s="38"/>
      <c r="OGN138" s="38"/>
      <c r="OGO138" s="38"/>
      <c r="OGP138" s="38"/>
      <c r="OGQ138" s="38"/>
      <c r="OGR138" s="38"/>
      <c r="OGS138" s="38"/>
      <c r="OGT138" s="38"/>
      <c r="OGU138" s="38"/>
      <c r="OGV138" s="38"/>
      <c r="OGW138" s="38"/>
      <c r="OGX138" s="38"/>
      <c r="OGY138" s="38"/>
      <c r="OGZ138" s="38"/>
      <c r="OHA138" s="38"/>
      <c r="OHB138" s="38"/>
      <c r="OHC138" s="38"/>
      <c r="OHD138" s="38"/>
      <c r="OHE138" s="38"/>
      <c r="OHF138" s="38"/>
      <c r="OHG138" s="38"/>
      <c r="OHH138" s="38"/>
      <c r="OHI138" s="38"/>
      <c r="OHJ138" s="38"/>
      <c r="OHK138" s="38"/>
      <c r="OHL138" s="38"/>
      <c r="OHM138" s="38"/>
      <c r="OHN138" s="38"/>
      <c r="OHO138" s="38"/>
      <c r="OHP138" s="38"/>
      <c r="OHQ138" s="38"/>
      <c r="OHR138" s="38"/>
      <c r="OHS138" s="38"/>
      <c r="OHT138" s="38"/>
      <c r="OHU138" s="38"/>
      <c r="OHV138" s="38"/>
      <c r="OHW138" s="38"/>
      <c r="OHX138" s="38"/>
      <c r="OHY138" s="38"/>
      <c r="OHZ138" s="38"/>
      <c r="OIA138" s="38"/>
      <c r="OIB138" s="38"/>
      <c r="OIC138" s="38"/>
      <c r="OID138" s="38"/>
      <c r="OIE138" s="38"/>
      <c r="OIF138" s="38"/>
      <c r="OIG138" s="38"/>
      <c r="OIH138" s="38"/>
      <c r="OII138" s="38"/>
      <c r="OIJ138" s="38"/>
      <c r="OIK138" s="38"/>
      <c r="OIL138" s="38"/>
      <c r="OIM138" s="38"/>
      <c r="OIN138" s="38"/>
      <c r="OIO138" s="38"/>
      <c r="OIP138" s="38"/>
      <c r="OIQ138" s="38"/>
      <c r="OIR138" s="38"/>
      <c r="OIS138" s="38"/>
      <c r="OIT138" s="38"/>
      <c r="OIU138" s="38"/>
      <c r="OIV138" s="38"/>
      <c r="OIW138" s="38"/>
      <c r="OIX138" s="38"/>
      <c r="OIY138" s="38"/>
      <c r="OIZ138" s="38"/>
      <c r="OJA138" s="38"/>
      <c r="OJB138" s="38"/>
      <c r="OJC138" s="38"/>
      <c r="OJD138" s="38"/>
      <c r="OJE138" s="38"/>
      <c r="OJF138" s="38"/>
      <c r="OJG138" s="38"/>
      <c r="OJH138" s="38"/>
      <c r="OJI138" s="38"/>
      <c r="OJJ138" s="38"/>
      <c r="OJK138" s="38"/>
      <c r="OJL138" s="38"/>
      <c r="OJM138" s="38"/>
      <c r="OJN138" s="38"/>
      <c r="OJO138" s="38"/>
      <c r="OJP138" s="38"/>
      <c r="OJQ138" s="38"/>
      <c r="OJR138" s="38"/>
      <c r="OJS138" s="38"/>
      <c r="OJT138" s="38"/>
      <c r="OJU138" s="38"/>
      <c r="OJV138" s="38"/>
      <c r="OJW138" s="38"/>
      <c r="OJX138" s="38"/>
      <c r="OJY138" s="38"/>
      <c r="OJZ138" s="38"/>
      <c r="OKA138" s="38"/>
      <c r="OKB138" s="38"/>
      <c r="OKC138" s="38"/>
      <c r="OKD138" s="38"/>
      <c r="OKE138" s="38"/>
      <c r="OKF138" s="38"/>
      <c r="OKG138" s="38"/>
      <c r="OKH138" s="38"/>
      <c r="OKI138" s="38"/>
      <c r="OKJ138" s="38"/>
      <c r="OKK138" s="38"/>
      <c r="OKL138" s="38"/>
      <c r="OKM138" s="38"/>
      <c r="OKN138" s="38"/>
      <c r="OKO138" s="38"/>
      <c r="OKP138" s="38"/>
      <c r="OKQ138" s="38"/>
      <c r="OKR138" s="38"/>
      <c r="OKS138" s="38"/>
      <c r="OKT138" s="38"/>
      <c r="OKU138" s="38"/>
      <c r="OKV138" s="38"/>
      <c r="OKW138" s="38"/>
      <c r="OKX138" s="38"/>
      <c r="OKY138" s="38"/>
      <c r="OKZ138" s="38"/>
      <c r="OLA138" s="38"/>
      <c r="OLB138" s="38"/>
      <c r="OLC138" s="38"/>
      <c r="OLD138" s="38"/>
      <c r="OLE138" s="38"/>
      <c r="OLF138" s="38"/>
      <c r="OLG138" s="38"/>
      <c r="OLH138" s="38"/>
      <c r="OLI138" s="38"/>
      <c r="OLJ138" s="38"/>
      <c r="OLK138" s="38"/>
      <c r="OLL138" s="38"/>
      <c r="OLM138" s="38"/>
      <c r="OLN138" s="38"/>
      <c r="OLO138" s="38"/>
      <c r="OLP138" s="38"/>
      <c r="OLQ138" s="38"/>
      <c r="OLR138" s="38"/>
      <c r="OLS138" s="38"/>
      <c r="OLT138" s="38"/>
      <c r="OLU138" s="38"/>
      <c r="OLV138" s="38"/>
      <c r="OLW138" s="38"/>
      <c r="OLX138" s="38"/>
      <c r="OLY138" s="38"/>
      <c r="OLZ138" s="38"/>
      <c r="OMA138" s="38"/>
      <c r="OMB138" s="38"/>
      <c r="OMC138" s="38"/>
      <c r="OMD138" s="38"/>
      <c r="OME138" s="38"/>
      <c r="OMF138" s="38"/>
      <c r="OMG138" s="38"/>
      <c r="OMH138" s="38"/>
      <c r="OMI138" s="38"/>
      <c r="OMJ138" s="38"/>
      <c r="OMK138" s="38"/>
      <c r="OML138" s="38"/>
      <c r="OMM138" s="38"/>
      <c r="OMN138" s="38"/>
      <c r="OMO138" s="38"/>
      <c r="OMP138" s="38"/>
      <c r="OMQ138" s="38"/>
      <c r="OMR138" s="38"/>
      <c r="OMS138" s="38"/>
      <c r="OMT138" s="38"/>
      <c r="OMU138" s="38"/>
      <c r="OMV138" s="38"/>
      <c r="OMW138" s="38"/>
      <c r="OMX138" s="38"/>
      <c r="OMY138" s="38"/>
      <c r="OMZ138" s="38"/>
      <c r="ONA138" s="38"/>
      <c r="ONB138" s="38"/>
      <c r="ONC138" s="38"/>
      <c r="OND138" s="38"/>
      <c r="ONE138" s="38"/>
      <c r="ONF138" s="38"/>
      <c r="ONG138" s="38"/>
      <c r="ONH138" s="38"/>
      <c r="ONI138" s="38"/>
      <c r="ONJ138" s="38"/>
      <c r="ONK138" s="38"/>
      <c r="ONL138" s="38"/>
      <c r="ONM138" s="38"/>
      <c r="ONN138" s="38"/>
      <c r="ONO138" s="38"/>
      <c r="ONP138" s="38"/>
      <c r="ONQ138" s="38"/>
      <c r="ONR138" s="38"/>
      <c r="ONS138" s="38"/>
      <c r="ONT138" s="38"/>
      <c r="ONU138" s="38"/>
      <c r="ONV138" s="38"/>
      <c r="ONW138" s="38"/>
      <c r="ONX138" s="38"/>
      <c r="ONY138" s="38"/>
      <c r="ONZ138" s="38"/>
      <c r="OOA138" s="38"/>
      <c r="OOB138" s="38"/>
      <c r="OOC138" s="38"/>
      <c r="OOD138" s="38"/>
      <c r="OOE138" s="38"/>
      <c r="OOF138" s="38"/>
      <c r="OOG138" s="38"/>
      <c r="OOH138" s="38"/>
      <c r="OOI138" s="38"/>
      <c r="OOJ138" s="38"/>
      <c r="OOK138" s="38"/>
      <c r="OOL138" s="38"/>
      <c r="OOM138" s="38"/>
      <c r="OON138" s="38"/>
      <c r="OOO138" s="38"/>
      <c r="OOP138" s="38"/>
      <c r="OOQ138" s="38"/>
      <c r="OOR138" s="38"/>
      <c r="OOS138" s="38"/>
      <c r="OOT138" s="38"/>
      <c r="OOU138" s="38"/>
      <c r="OOV138" s="38"/>
      <c r="OOW138" s="38"/>
      <c r="OOX138" s="38"/>
      <c r="OOY138" s="38"/>
      <c r="OOZ138" s="38"/>
      <c r="OPA138" s="38"/>
      <c r="OPB138" s="38"/>
      <c r="OPC138" s="38"/>
      <c r="OPD138" s="38"/>
      <c r="OPE138" s="38"/>
      <c r="OPF138" s="38"/>
      <c r="OPG138" s="38"/>
      <c r="OPH138" s="38"/>
      <c r="OPI138" s="38"/>
      <c r="OPJ138" s="38"/>
      <c r="OPK138" s="38"/>
      <c r="OPL138" s="38"/>
      <c r="OPM138" s="38"/>
      <c r="OPN138" s="38"/>
      <c r="OPO138" s="38"/>
      <c r="OPP138" s="38"/>
      <c r="OPQ138" s="38"/>
      <c r="OPR138" s="38"/>
      <c r="OPS138" s="38"/>
      <c r="OPT138" s="38"/>
      <c r="OPU138" s="38"/>
      <c r="OPV138" s="38"/>
      <c r="OPW138" s="38"/>
      <c r="OPX138" s="38"/>
      <c r="OPY138" s="38"/>
      <c r="OPZ138" s="38"/>
      <c r="OQA138" s="38"/>
      <c r="OQB138" s="38"/>
      <c r="OQC138" s="38"/>
      <c r="OQD138" s="38"/>
      <c r="OQE138" s="38"/>
      <c r="OQF138" s="38"/>
      <c r="OQG138" s="38"/>
      <c r="OQH138" s="38"/>
      <c r="OQI138" s="38"/>
      <c r="OQJ138" s="38"/>
      <c r="OQK138" s="38"/>
      <c r="OQL138" s="38"/>
      <c r="OQM138" s="38"/>
      <c r="OQN138" s="38"/>
      <c r="OQO138" s="38"/>
      <c r="OQP138" s="38"/>
      <c r="OQQ138" s="38"/>
      <c r="OQR138" s="38"/>
      <c r="OQS138" s="38"/>
      <c r="OQT138" s="38"/>
      <c r="OQU138" s="38"/>
      <c r="OQV138" s="38"/>
      <c r="OQW138" s="38"/>
      <c r="OQX138" s="38"/>
      <c r="OQY138" s="38"/>
      <c r="OQZ138" s="38"/>
      <c r="ORA138" s="38"/>
      <c r="ORB138" s="38"/>
      <c r="ORC138" s="38"/>
      <c r="ORD138" s="38"/>
      <c r="ORE138" s="38"/>
      <c r="ORF138" s="38"/>
      <c r="ORG138" s="38"/>
      <c r="ORH138" s="38"/>
      <c r="ORI138" s="38"/>
      <c r="ORJ138" s="38"/>
      <c r="ORK138" s="38"/>
      <c r="ORL138" s="38"/>
      <c r="ORM138" s="38"/>
      <c r="ORN138" s="38"/>
      <c r="ORO138" s="38"/>
      <c r="ORP138" s="38"/>
      <c r="ORQ138" s="38"/>
      <c r="ORR138" s="38"/>
      <c r="ORS138" s="38"/>
      <c r="ORT138" s="38"/>
      <c r="ORU138" s="38"/>
      <c r="ORV138" s="38"/>
      <c r="ORW138" s="38"/>
      <c r="ORX138" s="38"/>
      <c r="ORY138" s="38"/>
      <c r="ORZ138" s="38"/>
      <c r="OSA138" s="38"/>
      <c r="OSB138" s="38"/>
      <c r="OSC138" s="38"/>
      <c r="OSD138" s="38"/>
      <c r="OSE138" s="38"/>
      <c r="OSF138" s="38"/>
      <c r="OSG138" s="38"/>
      <c r="OSH138" s="38"/>
      <c r="OSI138" s="38"/>
      <c r="OSJ138" s="38"/>
      <c r="OSK138" s="38"/>
      <c r="OSL138" s="38"/>
      <c r="OSM138" s="38"/>
      <c r="OSN138" s="38"/>
      <c r="OSO138" s="38"/>
      <c r="OSP138" s="38"/>
      <c r="OSQ138" s="38"/>
      <c r="OSR138" s="38"/>
      <c r="OSS138" s="38"/>
      <c r="OST138" s="38"/>
      <c r="OSU138" s="38"/>
      <c r="OSV138" s="38"/>
      <c r="OSW138" s="38"/>
      <c r="OSX138" s="38"/>
      <c r="OSY138" s="38"/>
      <c r="OSZ138" s="38"/>
      <c r="OTA138" s="38"/>
      <c r="OTB138" s="38"/>
      <c r="OTC138" s="38"/>
      <c r="OTD138" s="38"/>
      <c r="OTE138" s="38"/>
      <c r="OTF138" s="38"/>
      <c r="OTG138" s="38"/>
      <c r="OTH138" s="38"/>
      <c r="OTI138" s="38"/>
      <c r="OTJ138" s="38"/>
      <c r="OTK138" s="38"/>
      <c r="OTL138" s="38"/>
      <c r="OTM138" s="38"/>
      <c r="OTN138" s="38"/>
      <c r="OTO138" s="38"/>
      <c r="OTP138" s="38"/>
      <c r="OTQ138" s="38"/>
      <c r="OTR138" s="38"/>
      <c r="OTS138" s="38"/>
      <c r="OTT138" s="38"/>
      <c r="OTU138" s="38"/>
      <c r="OTV138" s="38"/>
      <c r="OTW138" s="38"/>
      <c r="OTX138" s="38"/>
      <c r="OTY138" s="38"/>
      <c r="OTZ138" s="38"/>
      <c r="OUA138" s="38"/>
      <c r="OUB138" s="38"/>
      <c r="OUC138" s="38"/>
      <c r="OUD138" s="38"/>
      <c r="OUE138" s="38"/>
      <c r="OUF138" s="38"/>
      <c r="OUG138" s="38"/>
      <c r="OUH138" s="38"/>
      <c r="OUI138" s="38"/>
      <c r="OUJ138" s="38"/>
      <c r="OUK138" s="38"/>
      <c r="OUL138" s="38"/>
      <c r="OUM138" s="38"/>
      <c r="OUN138" s="38"/>
      <c r="OUO138" s="38"/>
      <c r="OUP138" s="38"/>
      <c r="OUQ138" s="38"/>
      <c r="OUR138" s="38"/>
      <c r="OUS138" s="38"/>
      <c r="OUT138" s="38"/>
      <c r="OUU138" s="38"/>
      <c r="OUV138" s="38"/>
      <c r="OUW138" s="38"/>
      <c r="OUX138" s="38"/>
      <c r="OUY138" s="38"/>
      <c r="OUZ138" s="38"/>
      <c r="OVA138" s="38"/>
      <c r="OVB138" s="38"/>
      <c r="OVC138" s="38"/>
      <c r="OVD138" s="38"/>
      <c r="OVE138" s="38"/>
      <c r="OVF138" s="38"/>
      <c r="OVG138" s="38"/>
      <c r="OVH138" s="38"/>
      <c r="OVI138" s="38"/>
      <c r="OVJ138" s="38"/>
      <c r="OVK138" s="38"/>
      <c r="OVL138" s="38"/>
      <c r="OVM138" s="38"/>
      <c r="OVN138" s="38"/>
      <c r="OVO138" s="38"/>
      <c r="OVP138" s="38"/>
      <c r="OVQ138" s="38"/>
      <c r="OVR138" s="38"/>
      <c r="OVS138" s="38"/>
      <c r="OVT138" s="38"/>
      <c r="OVU138" s="38"/>
      <c r="OVV138" s="38"/>
      <c r="OVW138" s="38"/>
      <c r="OVX138" s="38"/>
      <c r="OVY138" s="38"/>
      <c r="OVZ138" s="38"/>
      <c r="OWA138" s="38"/>
      <c r="OWB138" s="38"/>
      <c r="OWC138" s="38"/>
      <c r="OWD138" s="38"/>
      <c r="OWE138" s="38"/>
      <c r="OWF138" s="38"/>
      <c r="OWG138" s="38"/>
      <c r="OWH138" s="38"/>
      <c r="OWI138" s="38"/>
      <c r="OWJ138" s="38"/>
      <c r="OWK138" s="38"/>
      <c r="OWL138" s="38"/>
      <c r="OWM138" s="38"/>
      <c r="OWN138" s="38"/>
      <c r="OWO138" s="38"/>
      <c r="OWP138" s="38"/>
      <c r="OWQ138" s="38"/>
      <c r="OWR138" s="38"/>
      <c r="OWS138" s="38"/>
      <c r="OWT138" s="38"/>
      <c r="OWU138" s="38"/>
      <c r="OWV138" s="38"/>
      <c r="OWW138" s="38"/>
      <c r="OWX138" s="38"/>
      <c r="OWY138" s="38"/>
      <c r="OWZ138" s="38"/>
      <c r="OXA138" s="38"/>
      <c r="OXB138" s="38"/>
      <c r="OXC138" s="38"/>
      <c r="OXD138" s="38"/>
      <c r="OXE138" s="38"/>
      <c r="OXF138" s="38"/>
      <c r="OXG138" s="38"/>
      <c r="OXH138" s="38"/>
      <c r="OXI138" s="38"/>
      <c r="OXJ138" s="38"/>
      <c r="OXK138" s="38"/>
      <c r="OXL138" s="38"/>
      <c r="OXM138" s="38"/>
      <c r="OXN138" s="38"/>
      <c r="OXO138" s="38"/>
      <c r="OXP138" s="38"/>
      <c r="OXQ138" s="38"/>
      <c r="OXR138" s="38"/>
      <c r="OXS138" s="38"/>
      <c r="OXT138" s="38"/>
      <c r="OXU138" s="38"/>
      <c r="OXV138" s="38"/>
      <c r="OXW138" s="38"/>
      <c r="OXX138" s="38"/>
      <c r="OXY138" s="38"/>
      <c r="OXZ138" s="38"/>
      <c r="OYA138" s="38"/>
      <c r="OYB138" s="38"/>
      <c r="OYC138" s="38"/>
      <c r="OYD138" s="38"/>
      <c r="OYE138" s="38"/>
      <c r="OYF138" s="38"/>
      <c r="OYG138" s="38"/>
      <c r="OYH138" s="38"/>
      <c r="OYI138" s="38"/>
      <c r="OYJ138" s="38"/>
      <c r="OYK138" s="38"/>
      <c r="OYL138" s="38"/>
      <c r="OYM138" s="38"/>
      <c r="OYN138" s="38"/>
      <c r="OYO138" s="38"/>
      <c r="OYP138" s="38"/>
      <c r="OYQ138" s="38"/>
      <c r="OYR138" s="38"/>
      <c r="OYS138" s="38"/>
      <c r="OYT138" s="38"/>
      <c r="OYU138" s="38"/>
      <c r="OYV138" s="38"/>
      <c r="OYW138" s="38"/>
      <c r="OYX138" s="38"/>
      <c r="OYY138" s="38"/>
      <c r="OYZ138" s="38"/>
      <c r="OZA138" s="38"/>
      <c r="OZB138" s="38"/>
      <c r="OZC138" s="38"/>
      <c r="OZD138" s="38"/>
      <c r="OZE138" s="38"/>
      <c r="OZF138" s="38"/>
      <c r="OZG138" s="38"/>
      <c r="OZH138" s="38"/>
      <c r="OZI138" s="38"/>
      <c r="OZJ138" s="38"/>
      <c r="OZK138" s="38"/>
      <c r="OZL138" s="38"/>
      <c r="OZM138" s="38"/>
      <c r="OZN138" s="38"/>
      <c r="OZO138" s="38"/>
      <c r="OZP138" s="38"/>
      <c r="OZQ138" s="38"/>
      <c r="OZR138" s="38"/>
      <c r="OZS138" s="38"/>
      <c r="OZT138" s="38"/>
      <c r="OZU138" s="38"/>
      <c r="OZV138" s="38"/>
      <c r="OZW138" s="38"/>
      <c r="OZX138" s="38"/>
      <c r="OZY138" s="38"/>
      <c r="OZZ138" s="38"/>
      <c r="PAA138" s="38"/>
      <c r="PAB138" s="38"/>
      <c r="PAC138" s="38"/>
      <c r="PAD138" s="38"/>
      <c r="PAE138" s="38"/>
      <c r="PAF138" s="38"/>
      <c r="PAG138" s="38"/>
      <c r="PAH138" s="38"/>
      <c r="PAI138" s="38"/>
      <c r="PAJ138" s="38"/>
      <c r="PAK138" s="38"/>
      <c r="PAL138" s="38"/>
      <c r="PAM138" s="38"/>
      <c r="PAN138" s="38"/>
      <c r="PAO138" s="38"/>
      <c r="PAP138" s="38"/>
      <c r="PAQ138" s="38"/>
      <c r="PAR138" s="38"/>
      <c r="PAS138" s="38"/>
      <c r="PAT138" s="38"/>
      <c r="PAU138" s="38"/>
      <c r="PAV138" s="38"/>
      <c r="PAW138" s="38"/>
      <c r="PAX138" s="38"/>
      <c r="PAY138" s="38"/>
      <c r="PAZ138" s="38"/>
      <c r="PBA138" s="38"/>
      <c r="PBB138" s="38"/>
      <c r="PBC138" s="38"/>
      <c r="PBD138" s="38"/>
      <c r="PBE138" s="38"/>
      <c r="PBF138" s="38"/>
      <c r="PBG138" s="38"/>
      <c r="PBH138" s="38"/>
      <c r="PBI138" s="38"/>
      <c r="PBJ138" s="38"/>
      <c r="PBK138" s="38"/>
      <c r="PBL138" s="38"/>
      <c r="PBM138" s="38"/>
      <c r="PBN138" s="38"/>
      <c r="PBO138" s="38"/>
      <c r="PBP138" s="38"/>
      <c r="PBQ138" s="38"/>
      <c r="PBR138" s="38"/>
      <c r="PBS138" s="38"/>
      <c r="PBT138" s="38"/>
      <c r="PBU138" s="38"/>
      <c r="PBV138" s="38"/>
      <c r="PBW138" s="38"/>
      <c r="PBX138" s="38"/>
      <c r="PBY138" s="38"/>
      <c r="PBZ138" s="38"/>
      <c r="PCA138" s="38"/>
      <c r="PCB138" s="38"/>
      <c r="PCC138" s="38"/>
      <c r="PCD138" s="38"/>
      <c r="PCE138" s="38"/>
      <c r="PCF138" s="38"/>
      <c r="PCG138" s="38"/>
      <c r="PCH138" s="38"/>
      <c r="PCI138" s="38"/>
      <c r="PCJ138" s="38"/>
      <c r="PCK138" s="38"/>
      <c r="PCL138" s="38"/>
      <c r="PCM138" s="38"/>
      <c r="PCN138" s="38"/>
      <c r="PCO138" s="38"/>
      <c r="PCP138" s="38"/>
      <c r="PCQ138" s="38"/>
      <c r="PCR138" s="38"/>
      <c r="PCS138" s="38"/>
      <c r="PCT138" s="38"/>
      <c r="PCU138" s="38"/>
      <c r="PCV138" s="38"/>
      <c r="PCW138" s="38"/>
      <c r="PCX138" s="38"/>
      <c r="PCY138" s="38"/>
      <c r="PCZ138" s="38"/>
      <c r="PDA138" s="38"/>
      <c r="PDB138" s="38"/>
      <c r="PDC138" s="38"/>
      <c r="PDD138" s="38"/>
      <c r="PDE138" s="38"/>
      <c r="PDF138" s="38"/>
      <c r="PDG138" s="38"/>
      <c r="PDH138" s="38"/>
      <c r="PDI138" s="38"/>
      <c r="PDJ138" s="38"/>
      <c r="PDK138" s="38"/>
      <c r="PDL138" s="38"/>
      <c r="PDM138" s="38"/>
      <c r="PDN138" s="38"/>
      <c r="PDO138" s="38"/>
      <c r="PDP138" s="38"/>
      <c r="PDQ138" s="38"/>
      <c r="PDR138" s="38"/>
      <c r="PDS138" s="38"/>
      <c r="PDT138" s="38"/>
      <c r="PDU138" s="38"/>
      <c r="PDV138" s="38"/>
      <c r="PDW138" s="38"/>
      <c r="PDX138" s="38"/>
      <c r="PDY138" s="38"/>
      <c r="PDZ138" s="38"/>
      <c r="PEA138" s="38"/>
      <c r="PEB138" s="38"/>
      <c r="PEC138" s="38"/>
      <c r="PED138" s="38"/>
      <c r="PEE138" s="38"/>
      <c r="PEF138" s="38"/>
      <c r="PEG138" s="38"/>
      <c r="PEH138" s="38"/>
      <c r="PEI138" s="38"/>
      <c r="PEJ138" s="38"/>
      <c r="PEK138" s="38"/>
      <c r="PEL138" s="38"/>
      <c r="PEM138" s="38"/>
      <c r="PEN138" s="38"/>
      <c r="PEO138" s="38"/>
      <c r="PEP138" s="38"/>
      <c r="PEQ138" s="38"/>
      <c r="PER138" s="38"/>
      <c r="PES138" s="38"/>
      <c r="PET138" s="38"/>
      <c r="PEU138" s="38"/>
      <c r="PEV138" s="38"/>
      <c r="PEW138" s="38"/>
      <c r="PEX138" s="38"/>
      <c r="PEY138" s="38"/>
      <c r="PEZ138" s="38"/>
      <c r="PFA138" s="38"/>
      <c r="PFB138" s="38"/>
      <c r="PFC138" s="38"/>
      <c r="PFD138" s="38"/>
      <c r="PFE138" s="38"/>
      <c r="PFF138" s="38"/>
      <c r="PFG138" s="38"/>
      <c r="PFH138" s="38"/>
      <c r="PFI138" s="38"/>
      <c r="PFJ138" s="38"/>
      <c r="PFK138" s="38"/>
      <c r="PFL138" s="38"/>
      <c r="PFM138" s="38"/>
      <c r="PFN138" s="38"/>
      <c r="PFO138" s="38"/>
      <c r="PFP138" s="38"/>
      <c r="PFQ138" s="38"/>
      <c r="PFR138" s="38"/>
      <c r="PFS138" s="38"/>
      <c r="PFT138" s="38"/>
      <c r="PFU138" s="38"/>
      <c r="PFV138" s="38"/>
      <c r="PFW138" s="38"/>
      <c r="PFX138" s="38"/>
      <c r="PFY138" s="38"/>
      <c r="PFZ138" s="38"/>
      <c r="PGA138" s="38"/>
      <c r="PGB138" s="38"/>
      <c r="PGC138" s="38"/>
      <c r="PGD138" s="38"/>
      <c r="PGE138" s="38"/>
      <c r="PGF138" s="38"/>
      <c r="PGG138" s="38"/>
      <c r="PGH138" s="38"/>
      <c r="PGI138" s="38"/>
      <c r="PGJ138" s="38"/>
      <c r="PGK138" s="38"/>
      <c r="PGL138" s="38"/>
      <c r="PGM138" s="38"/>
      <c r="PGN138" s="38"/>
      <c r="PGO138" s="38"/>
      <c r="PGP138" s="38"/>
      <c r="PGQ138" s="38"/>
      <c r="PGR138" s="38"/>
      <c r="PGS138" s="38"/>
      <c r="PGT138" s="38"/>
      <c r="PGU138" s="38"/>
      <c r="PGV138" s="38"/>
      <c r="PGW138" s="38"/>
      <c r="PGX138" s="38"/>
      <c r="PGY138" s="38"/>
      <c r="PGZ138" s="38"/>
      <c r="PHA138" s="38"/>
      <c r="PHB138" s="38"/>
      <c r="PHC138" s="38"/>
      <c r="PHD138" s="38"/>
      <c r="PHE138" s="38"/>
      <c r="PHF138" s="38"/>
      <c r="PHG138" s="38"/>
      <c r="PHH138" s="38"/>
      <c r="PHI138" s="38"/>
      <c r="PHJ138" s="38"/>
      <c r="PHK138" s="38"/>
      <c r="PHL138" s="38"/>
      <c r="PHM138" s="38"/>
      <c r="PHN138" s="38"/>
      <c r="PHO138" s="38"/>
      <c r="PHP138" s="38"/>
      <c r="PHQ138" s="38"/>
      <c r="PHR138" s="38"/>
      <c r="PHS138" s="38"/>
      <c r="PHT138" s="38"/>
      <c r="PHU138" s="38"/>
      <c r="PHV138" s="38"/>
      <c r="PHW138" s="38"/>
      <c r="PHX138" s="38"/>
      <c r="PHY138" s="38"/>
      <c r="PHZ138" s="38"/>
      <c r="PIA138" s="38"/>
      <c r="PIB138" s="38"/>
      <c r="PIC138" s="38"/>
      <c r="PID138" s="38"/>
      <c r="PIE138" s="38"/>
      <c r="PIF138" s="38"/>
      <c r="PIG138" s="38"/>
      <c r="PIH138" s="38"/>
      <c r="PII138" s="38"/>
      <c r="PIJ138" s="38"/>
      <c r="PIK138" s="38"/>
      <c r="PIL138" s="38"/>
      <c r="PIM138" s="38"/>
      <c r="PIN138" s="38"/>
      <c r="PIO138" s="38"/>
      <c r="PIP138" s="38"/>
      <c r="PIQ138" s="38"/>
      <c r="PIR138" s="38"/>
      <c r="PIS138" s="38"/>
      <c r="PIT138" s="38"/>
      <c r="PIU138" s="38"/>
      <c r="PIV138" s="38"/>
      <c r="PIW138" s="38"/>
      <c r="PIX138" s="38"/>
      <c r="PIY138" s="38"/>
      <c r="PIZ138" s="38"/>
      <c r="PJA138" s="38"/>
      <c r="PJB138" s="38"/>
      <c r="PJC138" s="38"/>
      <c r="PJD138" s="38"/>
      <c r="PJE138" s="38"/>
      <c r="PJF138" s="38"/>
      <c r="PJG138" s="38"/>
      <c r="PJH138" s="38"/>
      <c r="PJI138" s="38"/>
      <c r="PJJ138" s="38"/>
      <c r="PJK138" s="38"/>
      <c r="PJL138" s="38"/>
      <c r="PJM138" s="38"/>
      <c r="PJN138" s="38"/>
      <c r="PJO138" s="38"/>
      <c r="PJP138" s="38"/>
      <c r="PJQ138" s="38"/>
      <c r="PJR138" s="38"/>
      <c r="PJS138" s="38"/>
      <c r="PJT138" s="38"/>
      <c r="PJU138" s="38"/>
      <c r="PJV138" s="38"/>
      <c r="PJW138" s="38"/>
      <c r="PJX138" s="38"/>
      <c r="PJY138" s="38"/>
      <c r="PJZ138" s="38"/>
      <c r="PKA138" s="38"/>
      <c r="PKB138" s="38"/>
      <c r="PKC138" s="38"/>
      <c r="PKD138" s="38"/>
      <c r="PKE138" s="38"/>
      <c r="PKF138" s="38"/>
      <c r="PKG138" s="38"/>
      <c r="PKH138" s="38"/>
      <c r="PKI138" s="38"/>
      <c r="PKJ138" s="38"/>
      <c r="PKK138" s="38"/>
      <c r="PKL138" s="38"/>
      <c r="PKM138" s="38"/>
      <c r="PKN138" s="38"/>
      <c r="PKO138" s="38"/>
      <c r="PKP138" s="38"/>
      <c r="PKQ138" s="38"/>
      <c r="PKR138" s="38"/>
      <c r="PKS138" s="38"/>
      <c r="PKT138" s="38"/>
      <c r="PKU138" s="38"/>
      <c r="PKV138" s="38"/>
      <c r="PKW138" s="38"/>
      <c r="PKX138" s="38"/>
      <c r="PKY138" s="38"/>
      <c r="PKZ138" s="38"/>
      <c r="PLA138" s="38"/>
      <c r="PLB138" s="38"/>
      <c r="PLC138" s="38"/>
      <c r="PLD138" s="38"/>
      <c r="PLE138" s="38"/>
      <c r="PLF138" s="38"/>
      <c r="PLG138" s="38"/>
      <c r="PLH138" s="38"/>
      <c r="PLI138" s="38"/>
      <c r="PLJ138" s="38"/>
      <c r="PLK138" s="38"/>
      <c r="PLL138" s="38"/>
      <c r="PLM138" s="38"/>
      <c r="PLN138" s="38"/>
      <c r="PLO138" s="38"/>
      <c r="PLP138" s="38"/>
      <c r="PLQ138" s="38"/>
      <c r="PLR138" s="38"/>
      <c r="PLS138" s="38"/>
      <c r="PLT138" s="38"/>
      <c r="PLU138" s="38"/>
      <c r="PLV138" s="38"/>
      <c r="PLW138" s="38"/>
      <c r="PLX138" s="38"/>
      <c r="PLY138" s="38"/>
      <c r="PLZ138" s="38"/>
      <c r="PMA138" s="38"/>
      <c r="PMB138" s="38"/>
      <c r="PMC138" s="38"/>
      <c r="PMD138" s="38"/>
      <c r="PME138" s="38"/>
      <c r="PMF138" s="38"/>
      <c r="PMG138" s="38"/>
      <c r="PMH138" s="38"/>
      <c r="PMI138" s="38"/>
      <c r="PMJ138" s="38"/>
      <c r="PMK138" s="38"/>
      <c r="PML138" s="38"/>
      <c r="PMM138" s="38"/>
      <c r="PMN138" s="38"/>
      <c r="PMO138" s="38"/>
      <c r="PMP138" s="38"/>
      <c r="PMQ138" s="38"/>
      <c r="PMR138" s="38"/>
      <c r="PMS138" s="38"/>
      <c r="PMT138" s="38"/>
      <c r="PMU138" s="38"/>
      <c r="PMV138" s="38"/>
      <c r="PMW138" s="38"/>
      <c r="PMX138" s="38"/>
      <c r="PMY138" s="38"/>
      <c r="PMZ138" s="38"/>
      <c r="PNA138" s="38"/>
      <c r="PNB138" s="38"/>
      <c r="PNC138" s="38"/>
      <c r="PND138" s="38"/>
      <c r="PNE138" s="38"/>
      <c r="PNF138" s="38"/>
      <c r="PNG138" s="38"/>
      <c r="PNH138" s="38"/>
      <c r="PNI138" s="38"/>
      <c r="PNJ138" s="38"/>
      <c r="PNK138" s="38"/>
      <c r="PNL138" s="38"/>
      <c r="PNM138" s="38"/>
      <c r="PNN138" s="38"/>
      <c r="PNO138" s="38"/>
      <c r="PNP138" s="38"/>
      <c r="PNQ138" s="38"/>
      <c r="PNR138" s="38"/>
      <c r="PNS138" s="38"/>
      <c r="PNT138" s="38"/>
      <c r="PNU138" s="38"/>
      <c r="PNV138" s="38"/>
      <c r="PNW138" s="38"/>
      <c r="PNX138" s="38"/>
      <c r="PNY138" s="38"/>
      <c r="PNZ138" s="38"/>
      <c r="POA138" s="38"/>
      <c r="POB138" s="38"/>
      <c r="POC138" s="38"/>
      <c r="POD138" s="38"/>
      <c r="POE138" s="38"/>
      <c r="POF138" s="38"/>
      <c r="POG138" s="38"/>
      <c r="POH138" s="38"/>
      <c r="POI138" s="38"/>
      <c r="POJ138" s="38"/>
      <c r="POK138" s="38"/>
      <c r="POL138" s="38"/>
      <c r="POM138" s="38"/>
      <c r="PON138" s="38"/>
      <c r="POO138" s="38"/>
      <c r="POP138" s="38"/>
      <c r="POQ138" s="38"/>
      <c r="POR138" s="38"/>
      <c r="POS138" s="38"/>
      <c r="POT138" s="38"/>
      <c r="POU138" s="38"/>
      <c r="POV138" s="38"/>
      <c r="POW138" s="38"/>
      <c r="POX138" s="38"/>
      <c r="POY138" s="38"/>
      <c r="POZ138" s="38"/>
      <c r="PPA138" s="38"/>
      <c r="PPB138" s="38"/>
      <c r="PPC138" s="38"/>
      <c r="PPD138" s="38"/>
      <c r="PPE138" s="38"/>
      <c r="PPF138" s="38"/>
      <c r="PPG138" s="38"/>
      <c r="PPH138" s="38"/>
      <c r="PPI138" s="38"/>
      <c r="PPJ138" s="38"/>
      <c r="PPK138" s="38"/>
      <c r="PPL138" s="38"/>
      <c r="PPM138" s="38"/>
      <c r="PPN138" s="38"/>
      <c r="PPO138" s="38"/>
      <c r="PPP138" s="38"/>
      <c r="PPQ138" s="38"/>
      <c r="PPR138" s="38"/>
      <c r="PPS138" s="38"/>
      <c r="PPT138" s="38"/>
      <c r="PPU138" s="38"/>
      <c r="PPV138" s="38"/>
      <c r="PPW138" s="38"/>
      <c r="PPX138" s="38"/>
      <c r="PPY138" s="38"/>
      <c r="PPZ138" s="38"/>
      <c r="PQA138" s="38"/>
      <c r="PQB138" s="38"/>
      <c r="PQC138" s="38"/>
      <c r="PQD138" s="38"/>
      <c r="PQE138" s="38"/>
      <c r="PQF138" s="38"/>
      <c r="PQG138" s="38"/>
      <c r="PQH138" s="38"/>
      <c r="PQI138" s="38"/>
      <c r="PQJ138" s="38"/>
      <c r="PQK138" s="38"/>
      <c r="PQL138" s="38"/>
      <c r="PQM138" s="38"/>
      <c r="PQN138" s="38"/>
      <c r="PQO138" s="38"/>
      <c r="PQP138" s="38"/>
      <c r="PQQ138" s="38"/>
      <c r="PQR138" s="38"/>
      <c r="PQS138" s="38"/>
      <c r="PQT138" s="38"/>
      <c r="PQU138" s="38"/>
      <c r="PQV138" s="38"/>
      <c r="PQW138" s="38"/>
      <c r="PQX138" s="38"/>
      <c r="PQY138" s="38"/>
      <c r="PQZ138" s="38"/>
      <c r="PRA138" s="38"/>
      <c r="PRB138" s="38"/>
      <c r="PRC138" s="38"/>
      <c r="PRD138" s="38"/>
      <c r="PRE138" s="38"/>
      <c r="PRF138" s="38"/>
      <c r="PRG138" s="38"/>
      <c r="PRH138" s="38"/>
      <c r="PRI138" s="38"/>
      <c r="PRJ138" s="38"/>
      <c r="PRK138" s="38"/>
      <c r="PRL138" s="38"/>
      <c r="PRM138" s="38"/>
      <c r="PRN138" s="38"/>
      <c r="PRO138" s="38"/>
      <c r="PRP138" s="38"/>
      <c r="PRQ138" s="38"/>
      <c r="PRR138" s="38"/>
      <c r="PRS138" s="38"/>
      <c r="PRT138" s="38"/>
      <c r="PRU138" s="38"/>
      <c r="PRV138" s="38"/>
      <c r="PRW138" s="38"/>
      <c r="PRX138" s="38"/>
      <c r="PRY138" s="38"/>
      <c r="PRZ138" s="38"/>
      <c r="PSA138" s="38"/>
      <c r="PSB138" s="38"/>
      <c r="PSC138" s="38"/>
      <c r="PSD138" s="38"/>
      <c r="PSE138" s="38"/>
      <c r="PSF138" s="38"/>
      <c r="PSG138" s="38"/>
      <c r="PSH138" s="38"/>
      <c r="PSI138" s="38"/>
      <c r="PSJ138" s="38"/>
      <c r="PSK138" s="38"/>
      <c r="PSL138" s="38"/>
      <c r="PSM138" s="38"/>
      <c r="PSN138" s="38"/>
      <c r="PSO138" s="38"/>
      <c r="PSP138" s="38"/>
      <c r="PSQ138" s="38"/>
      <c r="PSR138" s="38"/>
      <c r="PSS138" s="38"/>
      <c r="PST138" s="38"/>
      <c r="PSU138" s="38"/>
      <c r="PSV138" s="38"/>
      <c r="PSW138" s="38"/>
      <c r="PSX138" s="38"/>
      <c r="PSY138" s="38"/>
      <c r="PSZ138" s="38"/>
      <c r="PTA138" s="38"/>
      <c r="PTB138" s="38"/>
      <c r="PTC138" s="38"/>
      <c r="PTD138" s="38"/>
      <c r="PTE138" s="38"/>
      <c r="PTF138" s="38"/>
      <c r="PTG138" s="38"/>
      <c r="PTH138" s="38"/>
      <c r="PTI138" s="38"/>
      <c r="PTJ138" s="38"/>
      <c r="PTK138" s="38"/>
      <c r="PTL138" s="38"/>
      <c r="PTM138" s="38"/>
      <c r="PTN138" s="38"/>
      <c r="PTO138" s="38"/>
      <c r="PTP138" s="38"/>
      <c r="PTQ138" s="38"/>
      <c r="PTR138" s="38"/>
      <c r="PTS138" s="38"/>
      <c r="PTT138" s="38"/>
      <c r="PTU138" s="38"/>
      <c r="PTV138" s="38"/>
      <c r="PTW138" s="38"/>
      <c r="PTX138" s="38"/>
      <c r="PTY138" s="38"/>
      <c r="PTZ138" s="38"/>
      <c r="PUA138" s="38"/>
      <c r="PUB138" s="38"/>
      <c r="PUC138" s="38"/>
      <c r="PUD138" s="38"/>
      <c r="PUE138" s="38"/>
      <c r="PUF138" s="38"/>
      <c r="PUG138" s="38"/>
      <c r="PUH138" s="38"/>
      <c r="PUI138" s="38"/>
      <c r="PUJ138" s="38"/>
      <c r="PUK138" s="38"/>
      <c r="PUL138" s="38"/>
      <c r="PUM138" s="38"/>
      <c r="PUN138" s="38"/>
      <c r="PUO138" s="38"/>
      <c r="PUP138" s="38"/>
      <c r="PUQ138" s="38"/>
      <c r="PUR138" s="38"/>
      <c r="PUS138" s="38"/>
      <c r="PUT138" s="38"/>
      <c r="PUU138" s="38"/>
      <c r="PUV138" s="38"/>
      <c r="PUW138" s="38"/>
      <c r="PUX138" s="38"/>
      <c r="PUY138" s="38"/>
      <c r="PUZ138" s="38"/>
      <c r="PVA138" s="38"/>
      <c r="PVB138" s="38"/>
      <c r="PVC138" s="38"/>
      <c r="PVD138" s="38"/>
      <c r="PVE138" s="38"/>
      <c r="PVF138" s="38"/>
      <c r="PVG138" s="38"/>
      <c r="PVH138" s="38"/>
      <c r="PVI138" s="38"/>
      <c r="PVJ138" s="38"/>
      <c r="PVK138" s="38"/>
      <c r="PVL138" s="38"/>
      <c r="PVM138" s="38"/>
      <c r="PVN138" s="38"/>
      <c r="PVO138" s="38"/>
      <c r="PVP138" s="38"/>
      <c r="PVQ138" s="38"/>
      <c r="PVR138" s="38"/>
      <c r="PVS138" s="38"/>
      <c r="PVT138" s="38"/>
      <c r="PVU138" s="38"/>
      <c r="PVV138" s="38"/>
      <c r="PVW138" s="38"/>
      <c r="PVX138" s="38"/>
      <c r="PVY138" s="38"/>
      <c r="PVZ138" s="38"/>
      <c r="PWA138" s="38"/>
      <c r="PWB138" s="38"/>
      <c r="PWC138" s="38"/>
      <c r="PWD138" s="38"/>
      <c r="PWE138" s="38"/>
      <c r="PWF138" s="38"/>
      <c r="PWG138" s="38"/>
      <c r="PWH138" s="38"/>
      <c r="PWI138" s="38"/>
      <c r="PWJ138" s="38"/>
      <c r="PWK138" s="38"/>
      <c r="PWL138" s="38"/>
      <c r="PWM138" s="38"/>
      <c r="PWN138" s="38"/>
      <c r="PWO138" s="38"/>
      <c r="PWP138" s="38"/>
      <c r="PWQ138" s="38"/>
      <c r="PWR138" s="38"/>
      <c r="PWS138" s="38"/>
      <c r="PWT138" s="38"/>
      <c r="PWU138" s="38"/>
      <c r="PWV138" s="38"/>
      <c r="PWW138" s="38"/>
      <c r="PWX138" s="38"/>
      <c r="PWY138" s="38"/>
      <c r="PWZ138" s="38"/>
      <c r="PXA138" s="38"/>
      <c r="PXB138" s="38"/>
      <c r="PXC138" s="38"/>
      <c r="PXD138" s="38"/>
      <c r="PXE138" s="38"/>
      <c r="PXF138" s="38"/>
      <c r="PXG138" s="38"/>
      <c r="PXH138" s="38"/>
      <c r="PXI138" s="38"/>
      <c r="PXJ138" s="38"/>
      <c r="PXK138" s="38"/>
      <c r="PXL138" s="38"/>
      <c r="PXM138" s="38"/>
      <c r="PXN138" s="38"/>
      <c r="PXO138" s="38"/>
      <c r="PXP138" s="38"/>
      <c r="PXQ138" s="38"/>
      <c r="PXR138" s="38"/>
      <c r="PXS138" s="38"/>
      <c r="PXT138" s="38"/>
      <c r="PXU138" s="38"/>
      <c r="PXV138" s="38"/>
      <c r="PXW138" s="38"/>
      <c r="PXX138" s="38"/>
      <c r="PXY138" s="38"/>
      <c r="PXZ138" s="38"/>
      <c r="PYA138" s="38"/>
      <c r="PYB138" s="38"/>
      <c r="PYC138" s="38"/>
      <c r="PYD138" s="38"/>
      <c r="PYE138" s="38"/>
      <c r="PYF138" s="38"/>
      <c r="PYG138" s="38"/>
      <c r="PYH138" s="38"/>
      <c r="PYI138" s="38"/>
      <c r="PYJ138" s="38"/>
      <c r="PYK138" s="38"/>
      <c r="PYL138" s="38"/>
      <c r="PYM138" s="38"/>
      <c r="PYN138" s="38"/>
      <c r="PYO138" s="38"/>
      <c r="PYP138" s="38"/>
      <c r="PYQ138" s="38"/>
      <c r="PYR138" s="38"/>
      <c r="PYS138" s="38"/>
      <c r="PYT138" s="38"/>
      <c r="PYU138" s="38"/>
      <c r="PYV138" s="38"/>
      <c r="PYW138" s="38"/>
      <c r="PYX138" s="38"/>
      <c r="PYY138" s="38"/>
      <c r="PYZ138" s="38"/>
      <c r="PZA138" s="38"/>
      <c r="PZB138" s="38"/>
      <c r="PZC138" s="38"/>
      <c r="PZD138" s="38"/>
      <c r="PZE138" s="38"/>
      <c r="PZF138" s="38"/>
      <c r="PZG138" s="38"/>
      <c r="PZH138" s="38"/>
      <c r="PZI138" s="38"/>
      <c r="PZJ138" s="38"/>
      <c r="PZK138" s="38"/>
      <c r="PZL138" s="38"/>
      <c r="PZM138" s="38"/>
      <c r="PZN138" s="38"/>
      <c r="PZO138" s="38"/>
      <c r="PZP138" s="38"/>
      <c r="PZQ138" s="38"/>
      <c r="PZR138" s="38"/>
      <c r="PZS138" s="38"/>
      <c r="PZT138" s="38"/>
      <c r="PZU138" s="38"/>
      <c r="PZV138" s="38"/>
      <c r="PZW138" s="38"/>
      <c r="PZX138" s="38"/>
      <c r="PZY138" s="38"/>
      <c r="PZZ138" s="38"/>
      <c r="QAA138" s="38"/>
      <c r="QAB138" s="38"/>
      <c r="QAC138" s="38"/>
      <c r="QAD138" s="38"/>
      <c r="QAE138" s="38"/>
      <c r="QAF138" s="38"/>
      <c r="QAG138" s="38"/>
      <c r="QAH138" s="38"/>
      <c r="QAI138" s="38"/>
      <c r="QAJ138" s="38"/>
      <c r="QAK138" s="38"/>
      <c r="QAL138" s="38"/>
      <c r="QAM138" s="38"/>
      <c r="QAN138" s="38"/>
      <c r="QAO138" s="38"/>
      <c r="QAP138" s="38"/>
      <c r="QAQ138" s="38"/>
      <c r="QAR138" s="38"/>
      <c r="QAS138" s="38"/>
      <c r="QAT138" s="38"/>
      <c r="QAU138" s="38"/>
      <c r="QAV138" s="38"/>
      <c r="QAW138" s="38"/>
      <c r="QAX138" s="38"/>
      <c r="QAY138" s="38"/>
      <c r="QAZ138" s="38"/>
      <c r="QBA138" s="38"/>
      <c r="QBB138" s="38"/>
      <c r="QBC138" s="38"/>
      <c r="QBD138" s="38"/>
      <c r="QBE138" s="38"/>
      <c r="QBF138" s="38"/>
      <c r="QBG138" s="38"/>
      <c r="QBH138" s="38"/>
      <c r="QBI138" s="38"/>
      <c r="QBJ138" s="38"/>
      <c r="QBK138" s="38"/>
      <c r="QBL138" s="38"/>
      <c r="QBM138" s="38"/>
      <c r="QBN138" s="38"/>
      <c r="QBO138" s="38"/>
      <c r="QBP138" s="38"/>
      <c r="QBQ138" s="38"/>
      <c r="QBR138" s="38"/>
      <c r="QBS138" s="38"/>
      <c r="QBT138" s="38"/>
      <c r="QBU138" s="38"/>
      <c r="QBV138" s="38"/>
      <c r="QBW138" s="38"/>
      <c r="QBX138" s="38"/>
      <c r="QBY138" s="38"/>
      <c r="QBZ138" s="38"/>
      <c r="QCA138" s="38"/>
      <c r="QCB138" s="38"/>
      <c r="QCC138" s="38"/>
      <c r="QCD138" s="38"/>
      <c r="QCE138" s="38"/>
      <c r="QCF138" s="38"/>
      <c r="QCG138" s="38"/>
      <c r="QCH138" s="38"/>
      <c r="QCI138" s="38"/>
      <c r="QCJ138" s="38"/>
      <c r="QCK138" s="38"/>
      <c r="QCL138" s="38"/>
      <c r="QCM138" s="38"/>
      <c r="QCN138" s="38"/>
      <c r="QCO138" s="38"/>
      <c r="QCP138" s="38"/>
      <c r="QCQ138" s="38"/>
      <c r="QCR138" s="38"/>
      <c r="QCS138" s="38"/>
      <c r="QCT138" s="38"/>
      <c r="QCU138" s="38"/>
      <c r="QCV138" s="38"/>
      <c r="QCW138" s="38"/>
      <c r="QCX138" s="38"/>
      <c r="QCY138" s="38"/>
      <c r="QCZ138" s="38"/>
      <c r="QDA138" s="38"/>
      <c r="QDB138" s="38"/>
      <c r="QDC138" s="38"/>
      <c r="QDD138" s="38"/>
      <c r="QDE138" s="38"/>
      <c r="QDF138" s="38"/>
      <c r="QDG138" s="38"/>
      <c r="QDH138" s="38"/>
      <c r="QDI138" s="38"/>
      <c r="QDJ138" s="38"/>
      <c r="QDK138" s="38"/>
      <c r="QDL138" s="38"/>
      <c r="QDM138" s="38"/>
      <c r="QDN138" s="38"/>
      <c r="QDO138" s="38"/>
      <c r="QDP138" s="38"/>
      <c r="QDQ138" s="38"/>
      <c r="QDR138" s="38"/>
      <c r="QDS138" s="38"/>
      <c r="QDT138" s="38"/>
      <c r="QDU138" s="38"/>
      <c r="QDV138" s="38"/>
      <c r="QDW138" s="38"/>
      <c r="QDX138" s="38"/>
      <c r="QDY138" s="38"/>
      <c r="QDZ138" s="38"/>
      <c r="QEA138" s="38"/>
      <c r="QEB138" s="38"/>
      <c r="QEC138" s="38"/>
      <c r="QED138" s="38"/>
      <c r="QEE138" s="38"/>
      <c r="QEF138" s="38"/>
      <c r="QEG138" s="38"/>
      <c r="QEH138" s="38"/>
      <c r="QEI138" s="38"/>
      <c r="QEJ138" s="38"/>
      <c r="QEK138" s="38"/>
      <c r="QEL138" s="38"/>
      <c r="QEM138" s="38"/>
      <c r="QEN138" s="38"/>
      <c r="QEO138" s="38"/>
      <c r="QEP138" s="38"/>
      <c r="QEQ138" s="38"/>
      <c r="QER138" s="38"/>
      <c r="QES138" s="38"/>
      <c r="QET138" s="38"/>
      <c r="QEU138" s="38"/>
      <c r="QEV138" s="38"/>
      <c r="QEW138" s="38"/>
      <c r="QEX138" s="38"/>
      <c r="QEY138" s="38"/>
      <c r="QEZ138" s="38"/>
      <c r="QFA138" s="38"/>
      <c r="QFB138" s="38"/>
      <c r="QFC138" s="38"/>
      <c r="QFD138" s="38"/>
      <c r="QFE138" s="38"/>
      <c r="QFF138" s="38"/>
      <c r="QFG138" s="38"/>
      <c r="QFH138" s="38"/>
      <c r="QFI138" s="38"/>
      <c r="QFJ138" s="38"/>
      <c r="QFK138" s="38"/>
      <c r="QFL138" s="38"/>
      <c r="QFM138" s="38"/>
      <c r="QFN138" s="38"/>
      <c r="QFO138" s="38"/>
      <c r="QFP138" s="38"/>
      <c r="QFQ138" s="38"/>
      <c r="QFR138" s="38"/>
      <c r="QFS138" s="38"/>
      <c r="QFT138" s="38"/>
      <c r="QFU138" s="38"/>
      <c r="QFV138" s="38"/>
      <c r="QFW138" s="38"/>
      <c r="QFX138" s="38"/>
      <c r="QFY138" s="38"/>
      <c r="QFZ138" s="38"/>
      <c r="QGA138" s="38"/>
      <c r="QGB138" s="38"/>
      <c r="QGC138" s="38"/>
      <c r="QGD138" s="38"/>
      <c r="QGE138" s="38"/>
      <c r="QGF138" s="38"/>
      <c r="QGG138" s="38"/>
      <c r="QGH138" s="38"/>
      <c r="QGI138" s="38"/>
      <c r="QGJ138" s="38"/>
      <c r="QGK138" s="38"/>
      <c r="QGL138" s="38"/>
      <c r="QGM138" s="38"/>
      <c r="QGN138" s="38"/>
      <c r="QGO138" s="38"/>
      <c r="QGP138" s="38"/>
      <c r="QGQ138" s="38"/>
      <c r="QGR138" s="38"/>
      <c r="QGS138" s="38"/>
      <c r="QGT138" s="38"/>
      <c r="QGU138" s="38"/>
      <c r="QGV138" s="38"/>
      <c r="QGW138" s="38"/>
      <c r="QGX138" s="38"/>
      <c r="QGY138" s="38"/>
      <c r="QGZ138" s="38"/>
      <c r="QHA138" s="38"/>
      <c r="QHB138" s="38"/>
      <c r="QHC138" s="38"/>
      <c r="QHD138" s="38"/>
      <c r="QHE138" s="38"/>
      <c r="QHF138" s="38"/>
      <c r="QHG138" s="38"/>
      <c r="QHH138" s="38"/>
      <c r="QHI138" s="38"/>
      <c r="QHJ138" s="38"/>
      <c r="QHK138" s="38"/>
      <c r="QHL138" s="38"/>
      <c r="QHM138" s="38"/>
      <c r="QHN138" s="38"/>
      <c r="QHO138" s="38"/>
      <c r="QHP138" s="38"/>
      <c r="QHQ138" s="38"/>
      <c r="QHR138" s="38"/>
      <c r="QHS138" s="38"/>
      <c r="QHT138" s="38"/>
      <c r="QHU138" s="38"/>
      <c r="QHV138" s="38"/>
      <c r="QHW138" s="38"/>
      <c r="QHX138" s="38"/>
      <c r="QHY138" s="38"/>
      <c r="QHZ138" s="38"/>
      <c r="QIA138" s="38"/>
      <c r="QIB138" s="38"/>
      <c r="QIC138" s="38"/>
      <c r="QID138" s="38"/>
      <c r="QIE138" s="38"/>
      <c r="QIF138" s="38"/>
      <c r="QIG138" s="38"/>
      <c r="QIH138" s="38"/>
      <c r="QII138" s="38"/>
      <c r="QIJ138" s="38"/>
      <c r="QIK138" s="38"/>
      <c r="QIL138" s="38"/>
      <c r="QIM138" s="38"/>
      <c r="QIN138" s="38"/>
      <c r="QIO138" s="38"/>
      <c r="QIP138" s="38"/>
      <c r="QIQ138" s="38"/>
      <c r="QIR138" s="38"/>
      <c r="QIS138" s="38"/>
      <c r="QIT138" s="38"/>
      <c r="QIU138" s="38"/>
      <c r="QIV138" s="38"/>
      <c r="QIW138" s="38"/>
      <c r="QIX138" s="38"/>
      <c r="QIY138" s="38"/>
      <c r="QIZ138" s="38"/>
      <c r="QJA138" s="38"/>
      <c r="QJB138" s="38"/>
      <c r="QJC138" s="38"/>
      <c r="QJD138" s="38"/>
      <c r="QJE138" s="38"/>
      <c r="QJF138" s="38"/>
      <c r="QJG138" s="38"/>
      <c r="QJH138" s="38"/>
      <c r="QJI138" s="38"/>
      <c r="QJJ138" s="38"/>
      <c r="QJK138" s="38"/>
      <c r="QJL138" s="38"/>
      <c r="QJM138" s="38"/>
      <c r="QJN138" s="38"/>
      <c r="QJO138" s="38"/>
      <c r="QJP138" s="38"/>
      <c r="QJQ138" s="38"/>
      <c r="QJR138" s="38"/>
      <c r="QJS138" s="38"/>
      <c r="QJT138" s="38"/>
      <c r="QJU138" s="38"/>
      <c r="QJV138" s="38"/>
      <c r="QJW138" s="38"/>
      <c r="QJX138" s="38"/>
      <c r="QJY138" s="38"/>
      <c r="QJZ138" s="38"/>
      <c r="QKA138" s="38"/>
      <c r="QKB138" s="38"/>
      <c r="QKC138" s="38"/>
      <c r="QKD138" s="38"/>
      <c r="QKE138" s="38"/>
      <c r="QKF138" s="38"/>
      <c r="QKG138" s="38"/>
      <c r="QKH138" s="38"/>
      <c r="QKI138" s="38"/>
      <c r="QKJ138" s="38"/>
      <c r="QKK138" s="38"/>
      <c r="QKL138" s="38"/>
      <c r="QKM138" s="38"/>
      <c r="QKN138" s="38"/>
      <c r="QKO138" s="38"/>
      <c r="QKP138" s="38"/>
      <c r="QKQ138" s="38"/>
      <c r="QKR138" s="38"/>
      <c r="QKS138" s="38"/>
      <c r="QKT138" s="38"/>
      <c r="QKU138" s="38"/>
      <c r="QKV138" s="38"/>
      <c r="QKW138" s="38"/>
      <c r="QKX138" s="38"/>
      <c r="QKY138" s="38"/>
      <c r="QKZ138" s="38"/>
      <c r="QLA138" s="38"/>
      <c r="QLB138" s="38"/>
      <c r="QLC138" s="38"/>
      <c r="QLD138" s="38"/>
      <c r="QLE138" s="38"/>
      <c r="QLF138" s="38"/>
      <c r="QLG138" s="38"/>
      <c r="QLH138" s="38"/>
      <c r="QLI138" s="38"/>
      <c r="QLJ138" s="38"/>
      <c r="QLK138" s="38"/>
      <c r="QLL138" s="38"/>
      <c r="QLM138" s="38"/>
      <c r="QLN138" s="38"/>
      <c r="QLO138" s="38"/>
      <c r="QLP138" s="38"/>
      <c r="QLQ138" s="38"/>
      <c r="QLR138" s="38"/>
      <c r="QLS138" s="38"/>
      <c r="QLT138" s="38"/>
      <c r="QLU138" s="38"/>
      <c r="QLV138" s="38"/>
      <c r="QLW138" s="38"/>
      <c r="QLX138" s="38"/>
      <c r="QLY138" s="38"/>
      <c r="QLZ138" s="38"/>
      <c r="QMA138" s="38"/>
      <c r="QMB138" s="38"/>
      <c r="QMC138" s="38"/>
      <c r="QMD138" s="38"/>
      <c r="QME138" s="38"/>
      <c r="QMF138" s="38"/>
      <c r="QMG138" s="38"/>
      <c r="QMH138" s="38"/>
      <c r="QMI138" s="38"/>
      <c r="QMJ138" s="38"/>
      <c r="QMK138" s="38"/>
      <c r="QML138" s="38"/>
      <c r="QMM138" s="38"/>
      <c r="QMN138" s="38"/>
      <c r="QMO138" s="38"/>
      <c r="QMP138" s="38"/>
      <c r="QMQ138" s="38"/>
      <c r="QMR138" s="38"/>
      <c r="QMS138" s="38"/>
      <c r="QMT138" s="38"/>
      <c r="QMU138" s="38"/>
      <c r="QMV138" s="38"/>
      <c r="QMW138" s="38"/>
      <c r="QMX138" s="38"/>
      <c r="QMY138" s="38"/>
      <c r="QMZ138" s="38"/>
      <c r="QNA138" s="38"/>
      <c r="QNB138" s="38"/>
      <c r="QNC138" s="38"/>
      <c r="QND138" s="38"/>
      <c r="QNE138" s="38"/>
      <c r="QNF138" s="38"/>
      <c r="QNG138" s="38"/>
      <c r="QNH138" s="38"/>
      <c r="QNI138" s="38"/>
      <c r="QNJ138" s="38"/>
      <c r="QNK138" s="38"/>
      <c r="QNL138" s="38"/>
      <c r="QNM138" s="38"/>
      <c r="QNN138" s="38"/>
      <c r="QNO138" s="38"/>
      <c r="QNP138" s="38"/>
      <c r="QNQ138" s="38"/>
      <c r="QNR138" s="38"/>
      <c r="QNS138" s="38"/>
      <c r="QNT138" s="38"/>
      <c r="QNU138" s="38"/>
      <c r="QNV138" s="38"/>
      <c r="QNW138" s="38"/>
      <c r="QNX138" s="38"/>
      <c r="QNY138" s="38"/>
      <c r="QNZ138" s="38"/>
      <c r="QOA138" s="38"/>
      <c r="QOB138" s="38"/>
      <c r="QOC138" s="38"/>
      <c r="QOD138" s="38"/>
      <c r="QOE138" s="38"/>
      <c r="QOF138" s="38"/>
      <c r="QOG138" s="38"/>
      <c r="QOH138" s="38"/>
      <c r="QOI138" s="38"/>
      <c r="QOJ138" s="38"/>
      <c r="QOK138" s="38"/>
      <c r="QOL138" s="38"/>
      <c r="QOM138" s="38"/>
      <c r="QON138" s="38"/>
      <c r="QOO138" s="38"/>
      <c r="QOP138" s="38"/>
      <c r="QOQ138" s="38"/>
      <c r="QOR138" s="38"/>
      <c r="QOS138" s="38"/>
      <c r="QOT138" s="38"/>
      <c r="QOU138" s="38"/>
      <c r="QOV138" s="38"/>
      <c r="QOW138" s="38"/>
      <c r="QOX138" s="38"/>
      <c r="QOY138" s="38"/>
      <c r="QOZ138" s="38"/>
      <c r="QPA138" s="38"/>
      <c r="QPB138" s="38"/>
      <c r="QPC138" s="38"/>
      <c r="QPD138" s="38"/>
      <c r="QPE138" s="38"/>
      <c r="QPF138" s="38"/>
      <c r="QPG138" s="38"/>
      <c r="QPH138" s="38"/>
      <c r="QPI138" s="38"/>
      <c r="QPJ138" s="38"/>
      <c r="QPK138" s="38"/>
      <c r="QPL138" s="38"/>
      <c r="QPM138" s="38"/>
      <c r="QPN138" s="38"/>
      <c r="QPO138" s="38"/>
      <c r="QPP138" s="38"/>
      <c r="QPQ138" s="38"/>
      <c r="QPR138" s="38"/>
      <c r="QPS138" s="38"/>
      <c r="QPT138" s="38"/>
      <c r="QPU138" s="38"/>
      <c r="QPV138" s="38"/>
      <c r="QPW138" s="38"/>
      <c r="QPX138" s="38"/>
      <c r="QPY138" s="38"/>
      <c r="QPZ138" s="38"/>
      <c r="QQA138" s="38"/>
      <c r="QQB138" s="38"/>
      <c r="QQC138" s="38"/>
      <c r="QQD138" s="38"/>
      <c r="QQE138" s="38"/>
      <c r="QQF138" s="38"/>
      <c r="QQG138" s="38"/>
      <c r="QQH138" s="38"/>
      <c r="QQI138" s="38"/>
      <c r="QQJ138" s="38"/>
      <c r="QQK138" s="38"/>
      <c r="QQL138" s="38"/>
      <c r="QQM138" s="38"/>
      <c r="QQN138" s="38"/>
      <c r="QQO138" s="38"/>
      <c r="QQP138" s="38"/>
      <c r="QQQ138" s="38"/>
      <c r="QQR138" s="38"/>
      <c r="QQS138" s="38"/>
      <c r="QQT138" s="38"/>
      <c r="QQU138" s="38"/>
      <c r="QQV138" s="38"/>
      <c r="QQW138" s="38"/>
      <c r="QQX138" s="38"/>
      <c r="QQY138" s="38"/>
      <c r="QQZ138" s="38"/>
      <c r="QRA138" s="38"/>
      <c r="QRB138" s="38"/>
      <c r="QRC138" s="38"/>
      <c r="QRD138" s="38"/>
      <c r="QRE138" s="38"/>
      <c r="QRF138" s="38"/>
      <c r="QRG138" s="38"/>
      <c r="QRH138" s="38"/>
      <c r="QRI138" s="38"/>
      <c r="QRJ138" s="38"/>
      <c r="QRK138" s="38"/>
      <c r="QRL138" s="38"/>
      <c r="QRM138" s="38"/>
      <c r="QRN138" s="38"/>
      <c r="QRO138" s="38"/>
      <c r="QRP138" s="38"/>
      <c r="QRQ138" s="38"/>
      <c r="QRR138" s="38"/>
      <c r="QRS138" s="38"/>
      <c r="QRT138" s="38"/>
      <c r="QRU138" s="38"/>
      <c r="QRV138" s="38"/>
      <c r="QRW138" s="38"/>
      <c r="QRX138" s="38"/>
      <c r="QRY138" s="38"/>
      <c r="QRZ138" s="38"/>
      <c r="QSA138" s="38"/>
      <c r="QSB138" s="38"/>
      <c r="QSC138" s="38"/>
      <c r="QSD138" s="38"/>
      <c r="QSE138" s="38"/>
      <c r="QSF138" s="38"/>
      <c r="QSG138" s="38"/>
      <c r="QSH138" s="38"/>
      <c r="QSI138" s="38"/>
      <c r="QSJ138" s="38"/>
      <c r="QSK138" s="38"/>
      <c r="QSL138" s="38"/>
      <c r="QSM138" s="38"/>
      <c r="QSN138" s="38"/>
      <c r="QSO138" s="38"/>
      <c r="QSP138" s="38"/>
      <c r="QSQ138" s="38"/>
      <c r="QSR138" s="38"/>
      <c r="QSS138" s="38"/>
      <c r="QST138" s="38"/>
      <c r="QSU138" s="38"/>
      <c r="QSV138" s="38"/>
      <c r="QSW138" s="38"/>
      <c r="QSX138" s="38"/>
      <c r="QSY138" s="38"/>
      <c r="QSZ138" s="38"/>
      <c r="QTA138" s="38"/>
      <c r="QTB138" s="38"/>
      <c r="QTC138" s="38"/>
      <c r="QTD138" s="38"/>
      <c r="QTE138" s="38"/>
      <c r="QTF138" s="38"/>
      <c r="QTG138" s="38"/>
      <c r="QTH138" s="38"/>
      <c r="QTI138" s="38"/>
      <c r="QTJ138" s="38"/>
      <c r="QTK138" s="38"/>
      <c r="QTL138" s="38"/>
      <c r="QTM138" s="38"/>
      <c r="QTN138" s="38"/>
      <c r="QTO138" s="38"/>
      <c r="QTP138" s="38"/>
      <c r="QTQ138" s="38"/>
      <c r="QTR138" s="38"/>
      <c r="QTS138" s="38"/>
      <c r="QTT138" s="38"/>
      <c r="QTU138" s="38"/>
      <c r="QTV138" s="38"/>
      <c r="QTW138" s="38"/>
      <c r="QTX138" s="38"/>
      <c r="QTY138" s="38"/>
      <c r="QTZ138" s="38"/>
      <c r="QUA138" s="38"/>
      <c r="QUB138" s="38"/>
      <c r="QUC138" s="38"/>
      <c r="QUD138" s="38"/>
      <c r="QUE138" s="38"/>
      <c r="QUF138" s="38"/>
      <c r="QUG138" s="38"/>
      <c r="QUH138" s="38"/>
      <c r="QUI138" s="38"/>
      <c r="QUJ138" s="38"/>
      <c r="QUK138" s="38"/>
      <c r="QUL138" s="38"/>
      <c r="QUM138" s="38"/>
      <c r="QUN138" s="38"/>
      <c r="QUO138" s="38"/>
      <c r="QUP138" s="38"/>
      <c r="QUQ138" s="38"/>
      <c r="QUR138" s="38"/>
      <c r="QUS138" s="38"/>
      <c r="QUT138" s="38"/>
      <c r="QUU138" s="38"/>
      <c r="QUV138" s="38"/>
      <c r="QUW138" s="38"/>
      <c r="QUX138" s="38"/>
      <c r="QUY138" s="38"/>
      <c r="QUZ138" s="38"/>
      <c r="QVA138" s="38"/>
      <c r="QVB138" s="38"/>
      <c r="QVC138" s="38"/>
      <c r="QVD138" s="38"/>
      <c r="QVE138" s="38"/>
      <c r="QVF138" s="38"/>
      <c r="QVG138" s="38"/>
      <c r="QVH138" s="38"/>
      <c r="QVI138" s="38"/>
      <c r="QVJ138" s="38"/>
      <c r="QVK138" s="38"/>
      <c r="QVL138" s="38"/>
      <c r="QVM138" s="38"/>
      <c r="QVN138" s="38"/>
      <c r="QVO138" s="38"/>
      <c r="QVP138" s="38"/>
      <c r="QVQ138" s="38"/>
      <c r="QVR138" s="38"/>
      <c r="QVS138" s="38"/>
      <c r="QVT138" s="38"/>
      <c r="QVU138" s="38"/>
      <c r="QVV138" s="38"/>
      <c r="QVW138" s="38"/>
      <c r="QVX138" s="38"/>
      <c r="QVY138" s="38"/>
      <c r="QVZ138" s="38"/>
      <c r="QWA138" s="38"/>
      <c r="QWB138" s="38"/>
      <c r="QWC138" s="38"/>
      <c r="QWD138" s="38"/>
      <c r="QWE138" s="38"/>
      <c r="QWF138" s="38"/>
      <c r="QWG138" s="38"/>
      <c r="QWH138" s="38"/>
      <c r="QWI138" s="38"/>
      <c r="QWJ138" s="38"/>
      <c r="QWK138" s="38"/>
      <c r="QWL138" s="38"/>
      <c r="QWM138" s="38"/>
      <c r="QWN138" s="38"/>
      <c r="QWO138" s="38"/>
      <c r="QWP138" s="38"/>
      <c r="QWQ138" s="38"/>
      <c r="QWR138" s="38"/>
      <c r="QWS138" s="38"/>
      <c r="QWT138" s="38"/>
      <c r="QWU138" s="38"/>
      <c r="QWV138" s="38"/>
      <c r="QWW138" s="38"/>
      <c r="QWX138" s="38"/>
      <c r="QWY138" s="38"/>
      <c r="QWZ138" s="38"/>
      <c r="QXA138" s="38"/>
      <c r="QXB138" s="38"/>
      <c r="QXC138" s="38"/>
      <c r="QXD138" s="38"/>
      <c r="QXE138" s="38"/>
      <c r="QXF138" s="38"/>
      <c r="QXG138" s="38"/>
      <c r="QXH138" s="38"/>
      <c r="QXI138" s="38"/>
      <c r="QXJ138" s="38"/>
      <c r="QXK138" s="38"/>
      <c r="QXL138" s="38"/>
      <c r="QXM138" s="38"/>
      <c r="QXN138" s="38"/>
      <c r="QXO138" s="38"/>
      <c r="QXP138" s="38"/>
      <c r="QXQ138" s="38"/>
      <c r="QXR138" s="38"/>
      <c r="QXS138" s="38"/>
      <c r="QXT138" s="38"/>
      <c r="QXU138" s="38"/>
      <c r="QXV138" s="38"/>
      <c r="QXW138" s="38"/>
      <c r="QXX138" s="38"/>
      <c r="QXY138" s="38"/>
      <c r="QXZ138" s="38"/>
      <c r="QYA138" s="38"/>
      <c r="QYB138" s="38"/>
      <c r="QYC138" s="38"/>
      <c r="QYD138" s="38"/>
      <c r="QYE138" s="38"/>
      <c r="QYF138" s="38"/>
      <c r="QYG138" s="38"/>
      <c r="QYH138" s="38"/>
      <c r="QYI138" s="38"/>
      <c r="QYJ138" s="38"/>
      <c r="QYK138" s="38"/>
      <c r="QYL138" s="38"/>
      <c r="QYM138" s="38"/>
      <c r="QYN138" s="38"/>
      <c r="QYO138" s="38"/>
      <c r="QYP138" s="38"/>
      <c r="QYQ138" s="38"/>
      <c r="QYR138" s="38"/>
      <c r="QYS138" s="38"/>
      <c r="QYT138" s="38"/>
      <c r="QYU138" s="38"/>
      <c r="QYV138" s="38"/>
      <c r="QYW138" s="38"/>
      <c r="QYX138" s="38"/>
      <c r="QYY138" s="38"/>
      <c r="QYZ138" s="38"/>
      <c r="QZA138" s="38"/>
      <c r="QZB138" s="38"/>
      <c r="QZC138" s="38"/>
      <c r="QZD138" s="38"/>
      <c r="QZE138" s="38"/>
      <c r="QZF138" s="38"/>
      <c r="QZG138" s="38"/>
      <c r="QZH138" s="38"/>
      <c r="QZI138" s="38"/>
      <c r="QZJ138" s="38"/>
      <c r="QZK138" s="38"/>
      <c r="QZL138" s="38"/>
      <c r="QZM138" s="38"/>
      <c r="QZN138" s="38"/>
      <c r="QZO138" s="38"/>
      <c r="QZP138" s="38"/>
      <c r="QZQ138" s="38"/>
      <c r="QZR138" s="38"/>
      <c r="QZS138" s="38"/>
      <c r="QZT138" s="38"/>
      <c r="QZU138" s="38"/>
      <c r="QZV138" s="38"/>
      <c r="QZW138" s="38"/>
      <c r="QZX138" s="38"/>
      <c r="QZY138" s="38"/>
      <c r="QZZ138" s="38"/>
      <c r="RAA138" s="38"/>
      <c r="RAB138" s="38"/>
      <c r="RAC138" s="38"/>
      <c r="RAD138" s="38"/>
      <c r="RAE138" s="38"/>
      <c r="RAF138" s="38"/>
      <c r="RAG138" s="38"/>
      <c r="RAH138" s="38"/>
      <c r="RAI138" s="38"/>
      <c r="RAJ138" s="38"/>
      <c r="RAK138" s="38"/>
      <c r="RAL138" s="38"/>
      <c r="RAM138" s="38"/>
      <c r="RAN138" s="38"/>
      <c r="RAO138" s="38"/>
      <c r="RAP138" s="38"/>
      <c r="RAQ138" s="38"/>
      <c r="RAR138" s="38"/>
      <c r="RAS138" s="38"/>
      <c r="RAT138" s="38"/>
      <c r="RAU138" s="38"/>
      <c r="RAV138" s="38"/>
      <c r="RAW138" s="38"/>
      <c r="RAX138" s="38"/>
      <c r="RAY138" s="38"/>
      <c r="RAZ138" s="38"/>
      <c r="RBA138" s="38"/>
      <c r="RBB138" s="38"/>
      <c r="RBC138" s="38"/>
      <c r="RBD138" s="38"/>
      <c r="RBE138" s="38"/>
      <c r="RBF138" s="38"/>
      <c r="RBG138" s="38"/>
      <c r="RBH138" s="38"/>
      <c r="RBI138" s="38"/>
      <c r="RBJ138" s="38"/>
      <c r="RBK138" s="38"/>
      <c r="RBL138" s="38"/>
      <c r="RBM138" s="38"/>
      <c r="RBN138" s="38"/>
      <c r="RBO138" s="38"/>
      <c r="RBP138" s="38"/>
      <c r="RBQ138" s="38"/>
      <c r="RBR138" s="38"/>
      <c r="RBS138" s="38"/>
      <c r="RBT138" s="38"/>
      <c r="RBU138" s="38"/>
      <c r="RBV138" s="38"/>
      <c r="RBW138" s="38"/>
      <c r="RBX138" s="38"/>
      <c r="RBY138" s="38"/>
      <c r="RBZ138" s="38"/>
      <c r="RCA138" s="38"/>
      <c r="RCB138" s="38"/>
      <c r="RCC138" s="38"/>
      <c r="RCD138" s="38"/>
      <c r="RCE138" s="38"/>
      <c r="RCF138" s="38"/>
      <c r="RCG138" s="38"/>
      <c r="RCH138" s="38"/>
      <c r="RCI138" s="38"/>
      <c r="RCJ138" s="38"/>
      <c r="RCK138" s="38"/>
      <c r="RCL138" s="38"/>
      <c r="RCM138" s="38"/>
      <c r="RCN138" s="38"/>
      <c r="RCO138" s="38"/>
      <c r="RCP138" s="38"/>
      <c r="RCQ138" s="38"/>
      <c r="RCR138" s="38"/>
      <c r="RCS138" s="38"/>
      <c r="RCT138" s="38"/>
      <c r="RCU138" s="38"/>
      <c r="RCV138" s="38"/>
      <c r="RCW138" s="38"/>
      <c r="RCX138" s="38"/>
      <c r="RCY138" s="38"/>
      <c r="RCZ138" s="38"/>
      <c r="RDA138" s="38"/>
      <c r="RDB138" s="38"/>
      <c r="RDC138" s="38"/>
      <c r="RDD138" s="38"/>
      <c r="RDE138" s="38"/>
      <c r="RDF138" s="38"/>
      <c r="RDG138" s="38"/>
      <c r="RDH138" s="38"/>
      <c r="RDI138" s="38"/>
      <c r="RDJ138" s="38"/>
      <c r="RDK138" s="38"/>
      <c r="RDL138" s="38"/>
      <c r="RDM138" s="38"/>
      <c r="RDN138" s="38"/>
      <c r="RDO138" s="38"/>
      <c r="RDP138" s="38"/>
      <c r="RDQ138" s="38"/>
      <c r="RDR138" s="38"/>
      <c r="RDS138" s="38"/>
      <c r="RDT138" s="38"/>
      <c r="RDU138" s="38"/>
      <c r="RDV138" s="38"/>
      <c r="RDW138" s="38"/>
      <c r="RDX138" s="38"/>
      <c r="RDY138" s="38"/>
      <c r="RDZ138" s="38"/>
      <c r="REA138" s="38"/>
      <c r="REB138" s="38"/>
      <c r="REC138" s="38"/>
      <c r="RED138" s="38"/>
      <c r="REE138" s="38"/>
      <c r="REF138" s="38"/>
      <c r="REG138" s="38"/>
      <c r="REH138" s="38"/>
      <c r="REI138" s="38"/>
      <c r="REJ138" s="38"/>
      <c r="REK138" s="38"/>
      <c r="REL138" s="38"/>
      <c r="REM138" s="38"/>
      <c r="REN138" s="38"/>
      <c r="REO138" s="38"/>
      <c r="REP138" s="38"/>
      <c r="REQ138" s="38"/>
      <c r="RER138" s="38"/>
      <c r="RES138" s="38"/>
      <c r="RET138" s="38"/>
      <c r="REU138" s="38"/>
      <c r="REV138" s="38"/>
      <c r="REW138" s="38"/>
      <c r="REX138" s="38"/>
      <c r="REY138" s="38"/>
      <c r="REZ138" s="38"/>
      <c r="RFA138" s="38"/>
      <c r="RFB138" s="38"/>
      <c r="RFC138" s="38"/>
      <c r="RFD138" s="38"/>
      <c r="RFE138" s="38"/>
      <c r="RFF138" s="38"/>
      <c r="RFG138" s="38"/>
      <c r="RFH138" s="38"/>
      <c r="RFI138" s="38"/>
      <c r="RFJ138" s="38"/>
      <c r="RFK138" s="38"/>
      <c r="RFL138" s="38"/>
      <c r="RFM138" s="38"/>
      <c r="RFN138" s="38"/>
      <c r="RFO138" s="38"/>
      <c r="RFP138" s="38"/>
      <c r="RFQ138" s="38"/>
      <c r="RFR138" s="38"/>
      <c r="RFS138" s="38"/>
      <c r="RFT138" s="38"/>
      <c r="RFU138" s="38"/>
      <c r="RFV138" s="38"/>
      <c r="RFW138" s="38"/>
      <c r="RFX138" s="38"/>
      <c r="RFY138" s="38"/>
      <c r="RFZ138" s="38"/>
      <c r="RGA138" s="38"/>
      <c r="RGB138" s="38"/>
      <c r="RGC138" s="38"/>
      <c r="RGD138" s="38"/>
      <c r="RGE138" s="38"/>
      <c r="RGF138" s="38"/>
      <c r="RGG138" s="38"/>
      <c r="RGH138" s="38"/>
      <c r="RGI138" s="38"/>
      <c r="RGJ138" s="38"/>
      <c r="RGK138" s="38"/>
      <c r="RGL138" s="38"/>
      <c r="RGM138" s="38"/>
      <c r="RGN138" s="38"/>
      <c r="RGO138" s="38"/>
      <c r="RGP138" s="38"/>
      <c r="RGQ138" s="38"/>
      <c r="RGR138" s="38"/>
      <c r="RGS138" s="38"/>
      <c r="RGT138" s="38"/>
      <c r="RGU138" s="38"/>
      <c r="RGV138" s="38"/>
      <c r="RGW138" s="38"/>
      <c r="RGX138" s="38"/>
      <c r="RGY138" s="38"/>
      <c r="RGZ138" s="38"/>
      <c r="RHA138" s="38"/>
      <c r="RHB138" s="38"/>
      <c r="RHC138" s="38"/>
      <c r="RHD138" s="38"/>
      <c r="RHE138" s="38"/>
      <c r="RHF138" s="38"/>
      <c r="RHG138" s="38"/>
      <c r="RHH138" s="38"/>
      <c r="RHI138" s="38"/>
      <c r="RHJ138" s="38"/>
      <c r="RHK138" s="38"/>
      <c r="RHL138" s="38"/>
      <c r="RHM138" s="38"/>
      <c r="RHN138" s="38"/>
      <c r="RHO138" s="38"/>
      <c r="RHP138" s="38"/>
      <c r="RHQ138" s="38"/>
      <c r="RHR138" s="38"/>
      <c r="RHS138" s="38"/>
      <c r="RHT138" s="38"/>
      <c r="RHU138" s="38"/>
      <c r="RHV138" s="38"/>
      <c r="RHW138" s="38"/>
      <c r="RHX138" s="38"/>
      <c r="RHY138" s="38"/>
      <c r="RHZ138" s="38"/>
      <c r="RIA138" s="38"/>
      <c r="RIB138" s="38"/>
      <c r="RIC138" s="38"/>
      <c r="RID138" s="38"/>
      <c r="RIE138" s="38"/>
      <c r="RIF138" s="38"/>
      <c r="RIG138" s="38"/>
      <c r="RIH138" s="38"/>
      <c r="RII138" s="38"/>
      <c r="RIJ138" s="38"/>
      <c r="RIK138" s="38"/>
      <c r="RIL138" s="38"/>
      <c r="RIM138" s="38"/>
      <c r="RIN138" s="38"/>
      <c r="RIO138" s="38"/>
      <c r="RIP138" s="38"/>
      <c r="RIQ138" s="38"/>
      <c r="RIR138" s="38"/>
      <c r="RIS138" s="38"/>
      <c r="RIT138" s="38"/>
      <c r="RIU138" s="38"/>
      <c r="RIV138" s="38"/>
      <c r="RIW138" s="38"/>
      <c r="RIX138" s="38"/>
      <c r="RIY138" s="38"/>
      <c r="RIZ138" s="38"/>
      <c r="RJA138" s="38"/>
      <c r="RJB138" s="38"/>
      <c r="RJC138" s="38"/>
      <c r="RJD138" s="38"/>
      <c r="RJE138" s="38"/>
      <c r="RJF138" s="38"/>
      <c r="RJG138" s="38"/>
      <c r="RJH138" s="38"/>
      <c r="RJI138" s="38"/>
      <c r="RJJ138" s="38"/>
      <c r="RJK138" s="38"/>
      <c r="RJL138" s="38"/>
      <c r="RJM138" s="38"/>
      <c r="RJN138" s="38"/>
      <c r="RJO138" s="38"/>
      <c r="RJP138" s="38"/>
      <c r="RJQ138" s="38"/>
      <c r="RJR138" s="38"/>
      <c r="RJS138" s="38"/>
      <c r="RJT138" s="38"/>
      <c r="RJU138" s="38"/>
      <c r="RJV138" s="38"/>
      <c r="RJW138" s="38"/>
      <c r="RJX138" s="38"/>
      <c r="RJY138" s="38"/>
      <c r="RJZ138" s="38"/>
      <c r="RKA138" s="38"/>
      <c r="RKB138" s="38"/>
      <c r="RKC138" s="38"/>
      <c r="RKD138" s="38"/>
      <c r="RKE138" s="38"/>
      <c r="RKF138" s="38"/>
      <c r="RKG138" s="38"/>
      <c r="RKH138" s="38"/>
      <c r="RKI138" s="38"/>
      <c r="RKJ138" s="38"/>
      <c r="RKK138" s="38"/>
      <c r="RKL138" s="38"/>
      <c r="RKM138" s="38"/>
      <c r="RKN138" s="38"/>
      <c r="RKO138" s="38"/>
      <c r="RKP138" s="38"/>
      <c r="RKQ138" s="38"/>
      <c r="RKR138" s="38"/>
      <c r="RKS138" s="38"/>
      <c r="RKT138" s="38"/>
      <c r="RKU138" s="38"/>
      <c r="RKV138" s="38"/>
      <c r="RKW138" s="38"/>
      <c r="RKX138" s="38"/>
      <c r="RKY138" s="38"/>
      <c r="RKZ138" s="38"/>
      <c r="RLA138" s="38"/>
      <c r="RLB138" s="38"/>
      <c r="RLC138" s="38"/>
      <c r="RLD138" s="38"/>
      <c r="RLE138" s="38"/>
      <c r="RLF138" s="38"/>
      <c r="RLG138" s="38"/>
      <c r="RLH138" s="38"/>
      <c r="RLI138" s="38"/>
      <c r="RLJ138" s="38"/>
      <c r="RLK138" s="38"/>
      <c r="RLL138" s="38"/>
      <c r="RLM138" s="38"/>
      <c r="RLN138" s="38"/>
      <c r="RLO138" s="38"/>
      <c r="RLP138" s="38"/>
      <c r="RLQ138" s="38"/>
      <c r="RLR138" s="38"/>
      <c r="RLS138" s="38"/>
      <c r="RLT138" s="38"/>
      <c r="RLU138" s="38"/>
      <c r="RLV138" s="38"/>
      <c r="RLW138" s="38"/>
      <c r="RLX138" s="38"/>
      <c r="RLY138" s="38"/>
      <c r="RLZ138" s="38"/>
      <c r="RMA138" s="38"/>
      <c r="RMB138" s="38"/>
      <c r="RMC138" s="38"/>
      <c r="RMD138" s="38"/>
      <c r="RME138" s="38"/>
      <c r="RMF138" s="38"/>
      <c r="RMG138" s="38"/>
      <c r="RMH138" s="38"/>
      <c r="RMI138" s="38"/>
      <c r="RMJ138" s="38"/>
      <c r="RMK138" s="38"/>
      <c r="RML138" s="38"/>
      <c r="RMM138" s="38"/>
      <c r="RMN138" s="38"/>
      <c r="RMO138" s="38"/>
      <c r="RMP138" s="38"/>
      <c r="RMQ138" s="38"/>
      <c r="RMR138" s="38"/>
      <c r="RMS138" s="38"/>
      <c r="RMT138" s="38"/>
      <c r="RMU138" s="38"/>
      <c r="RMV138" s="38"/>
      <c r="RMW138" s="38"/>
      <c r="RMX138" s="38"/>
      <c r="RMY138" s="38"/>
      <c r="RMZ138" s="38"/>
      <c r="RNA138" s="38"/>
      <c r="RNB138" s="38"/>
      <c r="RNC138" s="38"/>
      <c r="RND138" s="38"/>
      <c r="RNE138" s="38"/>
      <c r="RNF138" s="38"/>
      <c r="RNG138" s="38"/>
      <c r="RNH138" s="38"/>
      <c r="RNI138" s="38"/>
      <c r="RNJ138" s="38"/>
      <c r="RNK138" s="38"/>
      <c r="RNL138" s="38"/>
      <c r="RNM138" s="38"/>
      <c r="RNN138" s="38"/>
      <c r="RNO138" s="38"/>
      <c r="RNP138" s="38"/>
      <c r="RNQ138" s="38"/>
      <c r="RNR138" s="38"/>
      <c r="RNS138" s="38"/>
      <c r="RNT138" s="38"/>
      <c r="RNU138" s="38"/>
      <c r="RNV138" s="38"/>
      <c r="RNW138" s="38"/>
      <c r="RNX138" s="38"/>
      <c r="RNY138" s="38"/>
      <c r="RNZ138" s="38"/>
      <c r="ROA138" s="38"/>
      <c r="ROB138" s="38"/>
      <c r="ROC138" s="38"/>
      <c r="ROD138" s="38"/>
      <c r="ROE138" s="38"/>
      <c r="ROF138" s="38"/>
      <c r="ROG138" s="38"/>
      <c r="ROH138" s="38"/>
      <c r="ROI138" s="38"/>
      <c r="ROJ138" s="38"/>
      <c r="ROK138" s="38"/>
      <c r="ROL138" s="38"/>
      <c r="ROM138" s="38"/>
      <c r="RON138" s="38"/>
      <c r="ROO138" s="38"/>
      <c r="ROP138" s="38"/>
      <c r="ROQ138" s="38"/>
      <c r="ROR138" s="38"/>
      <c r="ROS138" s="38"/>
      <c r="ROT138" s="38"/>
      <c r="ROU138" s="38"/>
      <c r="ROV138" s="38"/>
      <c r="ROW138" s="38"/>
      <c r="ROX138" s="38"/>
      <c r="ROY138" s="38"/>
      <c r="ROZ138" s="38"/>
      <c r="RPA138" s="38"/>
      <c r="RPB138" s="38"/>
      <c r="RPC138" s="38"/>
      <c r="RPD138" s="38"/>
      <c r="RPE138" s="38"/>
      <c r="RPF138" s="38"/>
      <c r="RPG138" s="38"/>
      <c r="RPH138" s="38"/>
      <c r="RPI138" s="38"/>
      <c r="RPJ138" s="38"/>
      <c r="RPK138" s="38"/>
      <c r="RPL138" s="38"/>
      <c r="RPM138" s="38"/>
      <c r="RPN138" s="38"/>
      <c r="RPO138" s="38"/>
      <c r="RPP138" s="38"/>
      <c r="RPQ138" s="38"/>
      <c r="RPR138" s="38"/>
      <c r="RPS138" s="38"/>
      <c r="RPT138" s="38"/>
      <c r="RPU138" s="38"/>
      <c r="RPV138" s="38"/>
      <c r="RPW138" s="38"/>
      <c r="RPX138" s="38"/>
      <c r="RPY138" s="38"/>
      <c r="RPZ138" s="38"/>
      <c r="RQA138" s="38"/>
      <c r="RQB138" s="38"/>
      <c r="RQC138" s="38"/>
      <c r="RQD138" s="38"/>
      <c r="RQE138" s="38"/>
      <c r="RQF138" s="38"/>
      <c r="RQG138" s="38"/>
      <c r="RQH138" s="38"/>
      <c r="RQI138" s="38"/>
      <c r="RQJ138" s="38"/>
      <c r="RQK138" s="38"/>
      <c r="RQL138" s="38"/>
      <c r="RQM138" s="38"/>
      <c r="RQN138" s="38"/>
      <c r="RQO138" s="38"/>
      <c r="RQP138" s="38"/>
      <c r="RQQ138" s="38"/>
      <c r="RQR138" s="38"/>
      <c r="RQS138" s="38"/>
      <c r="RQT138" s="38"/>
      <c r="RQU138" s="38"/>
      <c r="RQV138" s="38"/>
      <c r="RQW138" s="38"/>
      <c r="RQX138" s="38"/>
      <c r="RQY138" s="38"/>
      <c r="RQZ138" s="38"/>
      <c r="RRA138" s="38"/>
      <c r="RRB138" s="38"/>
      <c r="RRC138" s="38"/>
      <c r="RRD138" s="38"/>
      <c r="RRE138" s="38"/>
      <c r="RRF138" s="38"/>
      <c r="RRG138" s="38"/>
      <c r="RRH138" s="38"/>
      <c r="RRI138" s="38"/>
      <c r="RRJ138" s="38"/>
      <c r="RRK138" s="38"/>
      <c r="RRL138" s="38"/>
      <c r="RRM138" s="38"/>
      <c r="RRN138" s="38"/>
      <c r="RRO138" s="38"/>
      <c r="RRP138" s="38"/>
      <c r="RRQ138" s="38"/>
      <c r="RRR138" s="38"/>
      <c r="RRS138" s="38"/>
      <c r="RRT138" s="38"/>
      <c r="RRU138" s="38"/>
      <c r="RRV138" s="38"/>
      <c r="RRW138" s="38"/>
      <c r="RRX138" s="38"/>
      <c r="RRY138" s="38"/>
      <c r="RRZ138" s="38"/>
      <c r="RSA138" s="38"/>
      <c r="RSB138" s="38"/>
      <c r="RSC138" s="38"/>
      <c r="RSD138" s="38"/>
      <c r="RSE138" s="38"/>
      <c r="RSF138" s="38"/>
      <c r="RSG138" s="38"/>
      <c r="RSH138" s="38"/>
      <c r="RSI138" s="38"/>
      <c r="RSJ138" s="38"/>
      <c r="RSK138" s="38"/>
      <c r="RSL138" s="38"/>
      <c r="RSM138" s="38"/>
      <c r="RSN138" s="38"/>
      <c r="RSO138" s="38"/>
      <c r="RSP138" s="38"/>
      <c r="RSQ138" s="38"/>
      <c r="RSR138" s="38"/>
      <c r="RSS138" s="38"/>
      <c r="RST138" s="38"/>
      <c r="RSU138" s="38"/>
      <c r="RSV138" s="38"/>
      <c r="RSW138" s="38"/>
      <c r="RSX138" s="38"/>
      <c r="RSY138" s="38"/>
      <c r="RSZ138" s="38"/>
      <c r="RTA138" s="38"/>
      <c r="RTB138" s="38"/>
      <c r="RTC138" s="38"/>
      <c r="RTD138" s="38"/>
      <c r="RTE138" s="38"/>
      <c r="RTF138" s="38"/>
      <c r="RTG138" s="38"/>
      <c r="RTH138" s="38"/>
      <c r="RTI138" s="38"/>
      <c r="RTJ138" s="38"/>
      <c r="RTK138" s="38"/>
      <c r="RTL138" s="38"/>
      <c r="RTM138" s="38"/>
      <c r="RTN138" s="38"/>
      <c r="RTO138" s="38"/>
      <c r="RTP138" s="38"/>
      <c r="RTQ138" s="38"/>
      <c r="RTR138" s="38"/>
      <c r="RTS138" s="38"/>
      <c r="RTT138" s="38"/>
      <c r="RTU138" s="38"/>
      <c r="RTV138" s="38"/>
      <c r="RTW138" s="38"/>
      <c r="RTX138" s="38"/>
      <c r="RTY138" s="38"/>
      <c r="RTZ138" s="38"/>
      <c r="RUA138" s="38"/>
      <c r="RUB138" s="38"/>
      <c r="RUC138" s="38"/>
      <c r="RUD138" s="38"/>
      <c r="RUE138" s="38"/>
      <c r="RUF138" s="38"/>
      <c r="RUG138" s="38"/>
      <c r="RUH138" s="38"/>
      <c r="RUI138" s="38"/>
      <c r="RUJ138" s="38"/>
      <c r="RUK138" s="38"/>
      <c r="RUL138" s="38"/>
      <c r="RUM138" s="38"/>
      <c r="RUN138" s="38"/>
      <c r="RUO138" s="38"/>
      <c r="RUP138" s="38"/>
      <c r="RUQ138" s="38"/>
      <c r="RUR138" s="38"/>
      <c r="RUS138" s="38"/>
      <c r="RUT138" s="38"/>
      <c r="RUU138" s="38"/>
      <c r="RUV138" s="38"/>
      <c r="RUW138" s="38"/>
      <c r="RUX138" s="38"/>
      <c r="RUY138" s="38"/>
      <c r="RUZ138" s="38"/>
      <c r="RVA138" s="38"/>
      <c r="RVB138" s="38"/>
      <c r="RVC138" s="38"/>
      <c r="RVD138" s="38"/>
      <c r="RVE138" s="38"/>
      <c r="RVF138" s="38"/>
      <c r="RVG138" s="38"/>
      <c r="RVH138" s="38"/>
      <c r="RVI138" s="38"/>
      <c r="RVJ138" s="38"/>
      <c r="RVK138" s="38"/>
      <c r="RVL138" s="38"/>
      <c r="RVM138" s="38"/>
      <c r="RVN138" s="38"/>
      <c r="RVO138" s="38"/>
      <c r="RVP138" s="38"/>
      <c r="RVQ138" s="38"/>
      <c r="RVR138" s="38"/>
      <c r="RVS138" s="38"/>
      <c r="RVT138" s="38"/>
      <c r="RVU138" s="38"/>
      <c r="RVV138" s="38"/>
      <c r="RVW138" s="38"/>
      <c r="RVX138" s="38"/>
      <c r="RVY138" s="38"/>
      <c r="RVZ138" s="38"/>
      <c r="RWA138" s="38"/>
      <c r="RWB138" s="38"/>
      <c r="RWC138" s="38"/>
      <c r="RWD138" s="38"/>
      <c r="RWE138" s="38"/>
      <c r="RWF138" s="38"/>
      <c r="RWG138" s="38"/>
      <c r="RWH138" s="38"/>
      <c r="RWI138" s="38"/>
      <c r="RWJ138" s="38"/>
      <c r="RWK138" s="38"/>
      <c r="RWL138" s="38"/>
      <c r="RWM138" s="38"/>
      <c r="RWN138" s="38"/>
      <c r="RWO138" s="38"/>
      <c r="RWP138" s="38"/>
      <c r="RWQ138" s="38"/>
      <c r="RWR138" s="38"/>
      <c r="RWS138" s="38"/>
      <c r="RWT138" s="38"/>
      <c r="RWU138" s="38"/>
      <c r="RWV138" s="38"/>
      <c r="RWW138" s="38"/>
      <c r="RWX138" s="38"/>
      <c r="RWY138" s="38"/>
      <c r="RWZ138" s="38"/>
      <c r="RXA138" s="38"/>
      <c r="RXB138" s="38"/>
      <c r="RXC138" s="38"/>
      <c r="RXD138" s="38"/>
      <c r="RXE138" s="38"/>
      <c r="RXF138" s="38"/>
      <c r="RXG138" s="38"/>
      <c r="RXH138" s="38"/>
      <c r="RXI138" s="38"/>
      <c r="RXJ138" s="38"/>
      <c r="RXK138" s="38"/>
      <c r="RXL138" s="38"/>
      <c r="RXM138" s="38"/>
      <c r="RXN138" s="38"/>
      <c r="RXO138" s="38"/>
      <c r="RXP138" s="38"/>
      <c r="RXQ138" s="38"/>
      <c r="RXR138" s="38"/>
      <c r="RXS138" s="38"/>
      <c r="RXT138" s="38"/>
      <c r="RXU138" s="38"/>
      <c r="RXV138" s="38"/>
      <c r="RXW138" s="38"/>
      <c r="RXX138" s="38"/>
      <c r="RXY138" s="38"/>
      <c r="RXZ138" s="38"/>
      <c r="RYA138" s="38"/>
      <c r="RYB138" s="38"/>
      <c r="RYC138" s="38"/>
      <c r="RYD138" s="38"/>
      <c r="RYE138" s="38"/>
      <c r="RYF138" s="38"/>
      <c r="RYG138" s="38"/>
      <c r="RYH138" s="38"/>
      <c r="RYI138" s="38"/>
      <c r="RYJ138" s="38"/>
      <c r="RYK138" s="38"/>
      <c r="RYL138" s="38"/>
      <c r="RYM138" s="38"/>
      <c r="RYN138" s="38"/>
      <c r="RYO138" s="38"/>
      <c r="RYP138" s="38"/>
      <c r="RYQ138" s="38"/>
      <c r="RYR138" s="38"/>
      <c r="RYS138" s="38"/>
      <c r="RYT138" s="38"/>
      <c r="RYU138" s="38"/>
      <c r="RYV138" s="38"/>
      <c r="RYW138" s="38"/>
      <c r="RYX138" s="38"/>
      <c r="RYY138" s="38"/>
      <c r="RYZ138" s="38"/>
      <c r="RZA138" s="38"/>
      <c r="RZB138" s="38"/>
      <c r="RZC138" s="38"/>
      <c r="RZD138" s="38"/>
      <c r="RZE138" s="38"/>
      <c r="RZF138" s="38"/>
      <c r="RZG138" s="38"/>
      <c r="RZH138" s="38"/>
      <c r="RZI138" s="38"/>
      <c r="RZJ138" s="38"/>
      <c r="RZK138" s="38"/>
      <c r="RZL138" s="38"/>
      <c r="RZM138" s="38"/>
      <c r="RZN138" s="38"/>
      <c r="RZO138" s="38"/>
      <c r="RZP138" s="38"/>
      <c r="RZQ138" s="38"/>
      <c r="RZR138" s="38"/>
      <c r="RZS138" s="38"/>
      <c r="RZT138" s="38"/>
      <c r="RZU138" s="38"/>
      <c r="RZV138" s="38"/>
      <c r="RZW138" s="38"/>
      <c r="RZX138" s="38"/>
      <c r="RZY138" s="38"/>
      <c r="RZZ138" s="38"/>
      <c r="SAA138" s="38"/>
      <c r="SAB138" s="38"/>
      <c r="SAC138" s="38"/>
      <c r="SAD138" s="38"/>
      <c r="SAE138" s="38"/>
      <c r="SAF138" s="38"/>
      <c r="SAG138" s="38"/>
      <c r="SAH138" s="38"/>
      <c r="SAI138" s="38"/>
      <c r="SAJ138" s="38"/>
      <c r="SAK138" s="38"/>
      <c r="SAL138" s="38"/>
      <c r="SAM138" s="38"/>
      <c r="SAN138" s="38"/>
      <c r="SAO138" s="38"/>
      <c r="SAP138" s="38"/>
      <c r="SAQ138" s="38"/>
      <c r="SAR138" s="38"/>
      <c r="SAS138" s="38"/>
      <c r="SAT138" s="38"/>
      <c r="SAU138" s="38"/>
      <c r="SAV138" s="38"/>
      <c r="SAW138" s="38"/>
      <c r="SAX138" s="38"/>
      <c r="SAY138" s="38"/>
      <c r="SAZ138" s="38"/>
      <c r="SBA138" s="38"/>
      <c r="SBB138" s="38"/>
      <c r="SBC138" s="38"/>
      <c r="SBD138" s="38"/>
      <c r="SBE138" s="38"/>
      <c r="SBF138" s="38"/>
      <c r="SBG138" s="38"/>
      <c r="SBH138" s="38"/>
      <c r="SBI138" s="38"/>
      <c r="SBJ138" s="38"/>
      <c r="SBK138" s="38"/>
      <c r="SBL138" s="38"/>
      <c r="SBM138" s="38"/>
      <c r="SBN138" s="38"/>
      <c r="SBO138" s="38"/>
      <c r="SBP138" s="38"/>
      <c r="SBQ138" s="38"/>
      <c r="SBR138" s="38"/>
      <c r="SBS138" s="38"/>
      <c r="SBT138" s="38"/>
      <c r="SBU138" s="38"/>
      <c r="SBV138" s="38"/>
      <c r="SBW138" s="38"/>
      <c r="SBX138" s="38"/>
      <c r="SBY138" s="38"/>
      <c r="SBZ138" s="38"/>
      <c r="SCA138" s="38"/>
      <c r="SCB138" s="38"/>
      <c r="SCC138" s="38"/>
      <c r="SCD138" s="38"/>
      <c r="SCE138" s="38"/>
      <c r="SCF138" s="38"/>
      <c r="SCG138" s="38"/>
      <c r="SCH138" s="38"/>
      <c r="SCI138" s="38"/>
      <c r="SCJ138" s="38"/>
      <c r="SCK138" s="38"/>
      <c r="SCL138" s="38"/>
      <c r="SCM138" s="38"/>
      <c r="SCN138" s="38"/>
      <c r="SCO138" s="38"/>
      <c r="SCP138" s="38"/>
      <c r="SCQ138" s="38"/>
      <c r="SCR138" s="38"/>
      <c r="SCS138" s="38"/>
      <c r="SCT138" s="38"/>
      <c r="SCU138" s="38"/>
      <c r="SCV138" s="38"/>
      <c r="SCW138" s="38"/>
      <c r="SCX138" s="38"/>
      <c r="SCY138" s="38"/>
      <c r="SCZ138" s="38"/>
      <c r="SDA138" s="38"/>
      <c r="SDB138" s="38"/>
      <c r="SDC138" s="38"/>
      <c r="SDD138" s="38"/>
      <c r="SDE138" s="38"/>
      <c r="SDF138" s="38"/>
      <c r="SDG138" s="38"/>
      <c r="SDH138" s="38"/>
      <c r="SDI138" s="38"/>
      <c r="SDJ138" s="38"/>
      <c r="SDK138" s="38"/>
      <c r="SDL138" s="38"/>
      <c r="SDM138" s="38"/>
      <c r="SDN138" s="38"/>
      <c r="SDO138" s="38"/>
      <c r="SDP138" s="38"/>
      <c r="SDQ138" s="38"/>
      <c r="SDR138" s="38"/>
      <c r="SDS138" s="38"/>
      <c r="SDT138" s="38"/>
      <c r="SDU138" s="38"/>
      <c r="SDV138" s="38"/>
      <c r="SDW138" s="38"/>
      <c r="SDX138" s="38"/>
      <c r="SDY138" s="38"/>
      <c r="SDZ138" s="38"/>
      <c r="SEA138" s="38"/>
      <c r="SEB138" s="38"/>
      <c r="SEC138" s="38"/>
      <c r="SED138" s="38"/>
      <c r="SEE138" s="38"/>
      <c r="SEF138" s="38"/>
      <c r="SEG138" s="38"/>
      <c r="SEH138" s="38"/>
      <c r="SEI138" s="38"/>
      <c r="SEJ138" s="38"/>
      <c r="SEK138" s="38"/>
      <c r="SEL138" s="38"/>
      <c r="SEM138" s="38"/>
      <c r="SEN138" s="38"/>
      <c r="SEO138" s="38"/>
      <c r="SEP138" s="38"/>
      <c r="SEQ138" s="38"/>
      <c r="SER138" s="38"/>
      <c r="SES138" s="38"/>
      <c r="SET138" s="38"/>
      <c r="SEU138" s="38"/>
      <c r="SEV138" s="38"/>
      <c r="SEW138" s="38"/>
      <c r="SEX138" s="38"/>
      <c r="SEY138" s="38"/>
      <c r="SEZ138" s="38"/>
      <c r="SFA138" s="38"/>
      <c r="SFB138" s="38"/>
      <c r="SFC138" s="38"/>
      <c r="SFD138" s="38"/>
      <c r="SFE138" s="38"/>
      <c r="SFF138" s="38"/>
      <c r="SFG138" s="38"/>
      <c r="SFH138" s="38"/>
      <c r="SFI138" s="38"/>
      <c r="SFJ138" s="38"/>
      <c r="SFK138" s="38"/>
      <c r="SFL138" s="38"/>
      <c r="SFM138" s="38"/>
      <c r="SFN138" s="38"/>
      <c r="SFO138" s="38"/>
      <c r="SFP138" s="38"/>
      <c r="SFQ138" s="38"/>
      <c r="SFR138" s="38"/>
      <c r="SFS138" s="38"/>
      <c r="SFT138" s="38"/>
      <c r="SFU138" s="38"/>
      <c r="SFV138" s="38"/>
      <c r="SFW138" s="38"/>
      <c r="SFX138" s="38"/>
      <c r="SFY138" s="38"/>
      <c r="SFZ138" s="38"/>
      <c r="SGA138" s="38"/>
      <c r="SGB138" s="38"/>
      <c r="SGC138" s="38"/>
      <c r="SGD138" s="38"/>
      <c r="SGE138" s="38"/>
      <c r="SGF138" s="38"/>
      <c r="SGG138" s="38"/>
      <c r="SGH138" s="38"/>
      <c r="SGI138" s="38"/>
      <c r="SGJ138" s="38"/>
      <c r="SGK138" s="38"/>
      <c r="SGL138" s="38"/>
      <c r="SGM138" s="38"/>
      <c r="SGN138" s="38"/>
      <c r="SGO138" s="38"/>
      <c r="SGP138" s="38"/>
      <c r="SGQ138" s="38"/>
      <c r="SGR138" s="38"/>
      <c r="SGS138" s="38"/>
      <c r="SGT138" s="38"/>
      <c r="SGU138" s="38"/>
      <c r="SGV138" s="38"/>
      <c r="SGW138" s="38"/>
      <c r="SGX138" s="38"/>
      <c r="SGY138" s="38"/>
      <c r="SGZ138" s="38"/>
      <c r="SHA138" s="38"/>
      <c r="SHB138" s="38"/>
      <c r="SHC138" s="38"/>
      <c r="SHD138" s="38"/>
      <c r="SHE138" s="38"/>
      <c r="SHF138" s="38"/>
      <c r="SHG138" s="38"/>
      <c r="SHH138" s="38"/>
      <c r="SHI138" s="38"/>
      <c r="SHJ138" s="38"/>
      <c r="SHK138" s="38"/>
      <c r="SHL138" s="38"/>
      <c r="SHM138" s="38"/>
      <c r="SHN138" s="38"/>
      <c r="SHO138" s="38"/>
      <c r="SHP138" s="38"/>
      <c r="SHQ138" s="38"/>
      <c r="SHR138" s="38"/>
      <c r="SHS138" s="38"/>
      <c r="SHT138" s="38"/>
      <c r="SHU138" s="38"/>
      <c r="SHV138" s="38"/>
      <c r="SHW138" s="38"/>
      <c r="SHX138" s="38"/>
      <c r="SHY138" s="38"/>
      <c r="SHZ138" s="38"/>
      <c r="SIA138" s="38"/>
      <c r="SIB138" s="38"/>
      <c r="SIC138" s="38"/>
      <c r="SID138" s="38"/>
      <c r="SIE138" s="38"/>
      <c r="SIF138" s="38"/>
      <c r="SIG138" s="38"/>
      <c r="SIH138" s="38"/>
      <c r="SII138" s="38"/>
      <c r="SIJ138" s="38"/>
      <c r="SIK138" s="38"/>
      <c r="SIL138" s="38"/>
      <c r="SIM138" s="38"/>
      <c r="SIN138" s="38"/>
      <c r="SIO138" s="38"/>
      <c r="SIP138" s="38"/>
      <c r="SIQ138" s="38"/>
      <c r="SIR138" s="38"/>
      <c r="SIS138" s="38"/>
      <c r="SIT138" s="38"/>
      <c r="SIU138" s="38"/>
      <c r="SIV138" s="38"/>
      <c r="SIW138" s="38"/>
      <c r="SIX138" s="38"/>
      <c r="SIY138" s="38"/>
      <c r="SIZ138" s="38"/>
      <c r="SJA138" s="38"/>
      <c r="SJB138" s="38"/>
      <c r="SJC138" s="38"/>
      <c r="SJD138" s="38"/>
      <c r="SJE138" s="38"/>
      <c r="SJF138" s="38"/>
      <c r="SJG138" s="38"/>
      <c r="SJH138" s="38"/>
      <c r="SJI138" s="38"/>
      <c r="SJJ138" s="38"/>
      <c r="SJK138" s="38"/>
      <c r="SJL138" s="38"/>
      <c r="SJM138" s="38"/>
      <c r="SJN138" s="38"/>
      <c r="SJO138" s="38"/>
      <c r="SJP138" s="38"/>
      <c r="SJQ138" s="38"/>
      <c r="SJR138" s="38"/>
      <c r="SJS138" s="38"/>
      <c r="SJT138" s="38"/>
      <c r="SJU138" s="38"/>
      <c r="SJV138" s="38"/>
      <c r="SJW138" s="38"/>
      <c r="SJX138" s="38"/>
      <c r="SJY138" s="38"/>
      <c r="SJZ138" s="38"/>
      <c r="SKA138" s="38"/>
      <c r="SKB138" s="38"/>
      <c r="SKC138" s="38"/>
      <c r="SKD138" s="38"/>
      <c r="SKE138" s="38"/>
      <c r="SKF138" s="38"/>
      <c r="SKG138" s="38"/>
      <c r="SKH138" s="38"/>
      <c r="SKI138" s="38"/>
      <c r="SKJ138" s="38"/>
      <c r="SKK138" s="38"/>
      <c r="SKL138" s="38"/>
      <c r="SKM138" s="38"/>
      <c r="SKN138" s="38"/>
      <c r="SKO138" s="38"/>
      <c r="SKP138" s="38"/>
      <c r="SKQ138" s="38"/>
      <c r="SKR138" s="38"/>
      <c r="SKS138" s="38"/>
      <c r="SKT138" s="38"/>
      <c r="SKU138" s="38"/>
      <c r="SKV138" s="38"/>
      <c r="SKW138" s="38"/>
      <c r="SKX138" s="38"/>
      <c r="SKY138" s="38"/>
      <c r="SKZ138" s="38"/>
      <c r="SLA138" s="38"/>
      <c r="SLB138" s="38"/>
      <c r="SLC138" s="38"/>
      <c r="SLD138" s="38"/>
      <c r="SLE138" s="38"/>
      <c r="SLF138" s="38"/>
      <c r="SLG138" s="38"/>
      <c r="SLH138" s="38"/>
      <c r="SLI138" s="38"/>
      <c r="SLJ138" s="38"/>
      <c r="SLK138" s="38"/>
      <c r="SLL138" s="38"/>
      <c r="SLM138" s="38"/>
      <c r="SLN138" s="38"/>
      <c r="SLO138" s="38"/>
      <c r="SLP138" s="38"/>
      <c r="SLQ138" s="38"/>
      <c r="SLR138" s="38"/>
      <c r="SLS138" s="38"/>
      <c r="SLT138" s="38"/>
      <c r="SLU138" s="38"/>
      <c r="SLV138" s="38"/>
      <c r="SLW138" s="38"/>
      <c r="SLX138" s="38"/>
      <c r="SLY138" s="38"/>
      <c r="SLZ138" s="38"/>
      <c r="SMA138" s="38"/>
      <c r="SMB138" s="38"/>
      <c r="SMC138" s="38"/>
      <c r="SMD138" s="38"/>
      <c r="SME138" s="38"/>
      <c r="SMF138" s="38"/>
      <c r="SMG138" s="38"/>
      <c r="SMH138" s="38"/>
      <c r="SMI138" s="38"/>
      <c r="SMJ138" s="38"/>
      <c r="SMK138" s="38"/>
      <c r="SML138" s="38"/>
      <c r="SMM138" s="38"/>
      <c r="SMN138" s="38"/>
      <c r="SMO138" s="38"/>
      <c r="SMP138" s="38"/>
      <c r="SMQ138" s="38"/>
      <c r="SMR138" s="38"/>
      <c r="SMS138" s="38"/>
      <c r="SMT138" s="38"/>
      <c r="SMU138" s="38"/>
      <c r="SMV138" s="38"/>
      <c r="SMW138" s="38"/>
      <c r="SMX138" s="38"/>
      <c r="SMY138" s="38"/>
      <c r="SMZ138" s="38"/>
      <c r="SNA138" s="38"/>
      <c r="SNB138" s="38"/>
      <c r="SNC138" s="38"/>
      <c r="SND138" s="38"/>
      <c r="SNE138" s="38"/>
      <c r="SNF138" s="38"/>
      <c r="SNG138" s="38"/>
      <c r="SNH138" s="38"/>
      <c r="SNI138" s="38"/>
      <c r="SNJ138" s="38"/>
      <c r="SNK138" s="38"/>
      <c r="SNL138" s="38"/>
      <c r="SNM138" s="38"/>
      <c r="SNN138" s="38"/>
      <c r="SNO138" s="38"/>
      <c r="SNP138" s="38"/>
      <c r="SNQ138" s="38"/>
      <c r="SNR138" s="38"/>
      <c r="SNS138" s="38"/>
      <c r="SNT138" s="38"/>
      <c r="SNU138" s="38"/>
      <c r="SNV138" s="38"/>
      <c r="SNW138" s="38"/>
      <c r="SNX138" s="38"/>
      <c r="SNY138" s="38"/>
      <c r="SNZ138" s="38"/>
      <c r="SOA138" s="38"/>
      <c r="SOB138" s="38"/>
      <c r="SOC138" s="38"/>
      <c r="SOD138" s="38"/>
      <c r="SOE138" s="38"/>
      <c r="SOF138" s="38"/>
      <c r="SOG138" s="38"/>
      <c r="SOH138" s="38"/>
      <c r="SOI138" s="38"/>
      <c r="SOJ138" s="38"/>
      <c r="SOK138" s="38"/>
      <c r="SOL138" s="38"/>
      <c r="SOM138" s="38"/>
      <c r="SON138" s="38"/>
      <c r="SOO138" s="38"/>
      <c r="SOP138" s="38"/>
      <c r="SOQ138" s="38"/>
      <c r="SOR138" s="38"/>
      <c r="SOS138" s="38"/>
      <c r="SOT138" s="38"/>
      <c r="SOU138" s="38"/>
      <c r="SOV138" s="38"/>
      <c r="SOW138" s="38"/>
      <c r="SOX138" s="38"/>
      <c r="SOY138" s="38"/>
      <c r="SOZ138" s="38"/>
      <c r="SPA138" s="38"/>
      <c r="SPB138" s="38"/>
      <c r="SPC138" s="38"/>
      <c r="SPD138" s="38"/>
      <c r="SPE138" s="38"/>
      <c r="SPF138" s="38"/>
      <c r="SPG138" s="38"/>
      <c r="SPH138" s="38"/>
      <c r="SPI138" s="38"/>
      <c r="SPJ138" s="38"/>
      <c r="SPK138" s="38"/>
      <c r="SPL138" s="38"/>
      <c r="SPM138" s="38"/>
      <c r="SPN138" s="38"/>
      <c r="SPO138" s="38"/>
      <c r="SPP138" s="38"/>
      <c r="SPQ138" s="38"/>
      <c r="SPR138" s="38"/>
      <c r="SPS138" s="38"/>
      <c r="SPT138" s="38"/>
      <c r="SPU138" s="38"/>
      <c r="SPV138" s="38"/>
      <c r="SPW138" s="38"/>
      <c r="SPX138" s="38"/>
      <c r="SPY138" s="38"/>
      <c r="SPZ138" s="38"/>
      <c r="SQA138" s="38"/>
      <c r="SQB138" s="38"/>
      <c r="SQC138" s="38"/>
      <c r="SQD138" s="38"/>
      <c r="SQE138" s="38"/>
      <c r="SQF138" s="38"/>
      <c r="SQG138" s="38"/>
      <c r="SQH138" s="38"/>
      <c r="SQI138" s="38"/>
      <c r="SQJ138" s="38"/>
      <c r="SQK138" s="38"/>
      <c r="SQL138" s="38"/>
      <c r="SQM138" s="38"/>
      <c r="SQN138" s="38"/>
      <c r="SQO138" s="38"/>
      <c r="SQP138" s="38"/>
      <c r="SQQ138" s="38"/>
      <c r="SQR138" s="38"/>
      <c r="SQS138" s="38"/>
      <c r="SQT138" s="38"/>
      <c r="SQU138" s="38"/>
      <c r="SQV138" s="38"/>
      <c r="SQW138" s="38"/>
      <c r="SQX138" s="38"/>
      <c r="SQY138" s="38"/>
      <c r="SQZ138" s="38"/>
      <c r="SRA138" s="38"/>
      <c r="SRB138" s="38"/>
      <c r="SRC138" s="38"/>
      <c r="SRD138" s="38"/>
      <c r="SRE138" s="38"/>
      <c r="SRF138" s="38"/>
      <c r="SRG138" s="38"/>
      <c r="SRH138" s="38"/>
      <c r="SRI138" s="38"/>
      <c r="SRJ138" s="38"/>
      <c r="SRK138" s="38"/>
      <c r="SRL138" s="38"/>
      <c r="SRM138" s="38"/>
      <c r="SRN138" s="38"/>
      <c r="SRO138" s="38"/>
      <c r="SRP138" s="38"/>
      <c r="SRQ138" s="38"/>
      <c r="SRR138" s="38"/>
      <c r="SRS138" s="38"/>
      <c r="SRT138" s="38"/>
      <c r="SRU138" s="38"/>
      <c r="SRV138" s="38"/>
      <c r="SRW138" s="38"/>
      <c r="SRX138" s="38"/>
      <c r="SRY138" s="38"/>
      <c r="SRZ138" s="38"/>
      <c r="SSA138" s="38"/>
      <c r="SSB138" s="38"/>
      <c r="SSC138" s="38"/>
      <c r="SSD138" s="38"/>
      <c r="SSE138" s="38"/>
      <c r="SSF138" s="38"/>
      <c r="SSG138" s="38"/>
      <c r="SSH138" s="38"/>
      <c r="SSI138" s="38"/>
      <c r="SSJ138" s="38"/>
      <c r="SSK138" s="38"/>
      <c r="SSL138" s="38"/>
      <c r="SSM138" s="38"/>
      <c r="SSN138" s="38"/>
      <c r="SSO138" s="38"/>
      <c r="SSP138" s="38"/>
      <c r="SSQ138" s="38"/>
      <c r="SSR138" s="38"/>
      <c r="SSS138" s="38"/>
      <c r="SST138" s="38"/>
      <c r="SSU138" s="38"/>
      <c r="SSV138" s="38"/>
      <c r="SSW138" s="38"/>
      <c r="SSX138" s="38"/>
      <c r="SSY138" s="38"/>
      <c r="SSZ138" s="38"/>
      <c r="STA138" s="38"/>
      <c r="STB138" s="38"/>
      <c r="STC138" s="38"/>
      <c r="STD138" s="38"/>
      <c r="STE138" s="38"/>
      <c r="STF138" s="38"/>
      <c r="STG138" s="38"/>
      <c r="STH138" s="38"/>
      <c r="STI138" s="38"/>
      <c r="STJ138" s="38"/>
      <c r="STK138" s="38"/>
      <c r="STL138" s="38"/>
      <c r="STM138" s="38"/>
      <c r="STN138" s="38"/>
      <c r="STO138" s="38"/>
      <c r="STP138" s="38"/>
      <c r="STQ138" s="38"/>
      <c r="STR138" s="38"/>
      <c r="STS138" s="38"/>
      <c r="STT138" s="38"/>
      <c r="STU138" s="38"/>
      <c r="STV138" s="38"/>
      <c r="STW138" s="38"/>
      <c r="STX138" s="38"/>
      <c r="STY138" s="38"/>
      <c r="STZ138" s="38"/>
      <c r="SUA138" s="38"/>
      <c r="SUB138" s="38"/>
      <c r="SUC138" s="38"/>
      <c r="SUD138" s="38"/>
      <c r="SUE138" s="38"/>
      <c r="SUF138" s="38"/>
      <c r="SUG138" s="38"/>
      <c r="SUH138" s="38"/>
      <c r="SUI138" s="38"/>
      <c r="SUJ138" s="38"/>
      <c r="SUK138" s="38"/>
      <c r="SUL138" s="38"/>
      <c r="SUM138" s="38"/>
      <c r="SUN138" s="38"/>
      <c r="SUO138" s="38"/>
      <c r="SUP138" s="38"/>
      <c r="SUQ138" s="38"/>
      <c r="SUR138" s="38"/>
      <c r="SUS138" s="38"/>
      <c r="SUT138" s="38"/>
      <c r="SUU138" s="38"/>
      <c r="SUV138" s="38"/>
      <c r="SUW138" s="38"/>
      <c r="SUX138" s="38"/>
      <c r="SUY138" s="38"/>
      <c r="SUZ138" s="38"/>
      <c r="SVA138" s="38"/>
      <c r="SVB138" s="38"/>
      <c r="SVC138" s="38"/>
      <c r="SVD138" s="38"/>
      <c r="SVE138" s="38"/>
      <c r="SVF138" s="38"/>
      <c r="SVG138" s="38"/>
      <c r="SVH138" s="38"/>
      <c r="SVI138" s="38"/>
      <c r="SVJ138" s="38"/>
      <c r="SVK138" s="38"/>
      <c r="SVL138" s="38"/>
      <c r="SVM138" s="38"/>
      <c r="SVN138" s="38"/>
      <c r="SVO138" s="38"/>
      <c r="SVP138" s="38"/>
      <c r="SVQ138" s="38"/>
      <c r="SVR138" s="38"/>
      <c r="SVS138" s="38"/>
      <c r="SVT138" s="38"/>
      <c r="SVU138" s="38"/>
      <c r="SVV138" s="38"/>
      <c r="SVW138" s="38"/>
      <c r="SVX138" s="38"/>
      <c r="SVY138" s="38"/>
      <c r="SVZ138" s="38"/>
      <c r="SWA138" s="38"/>
      <c r="SWB138" s="38"/>
      <c r="SWC138" s="38"/>
      <c r="SWD138" s="38"/>
      <c r="SWE138" s="38"/>
      <c r="SWF138" s="38"/>
      <c r="SWG138" s="38"/>
      <c r="SWH138" s="38"/>
      <c r="SWI138" s="38"/>
      <c r="SWJ138" s="38"/>
      <c r="SWK138" s="38"/>
      <c r="SWL138" s="38"/>
      <c r="SWM138" s="38"/>
      <c r="SWN138" s="38"/>
      <c r="SWO138" s="38"/>
      <c r="SWP138" s="38"/>
      <c r="SWQ138" s="38"/>
      <c r="SWR138" s="38"/>
      <c r="SWS138" s="38"/>
      <c r="SWT138" s="38"/>
      <c r="SWU138" s="38"/>
      <c r="SWV138" s="38"/>
      <c r="SWW138" s="38"/>
      <c r="SWX138" s="38"/>
      <c r="SWY138" s="38"/>
      <c r="SWZ138" s="38"/>
      <c r="SXA138" s="38"/>
      <c r="SXB138" s="38"/>
      <c r="SXC138" s="38"/>
      <c r="SXD138" s="38"/>
      <c r="SXE138" s="38"/>
      <c r="SXF138" s="38"/>
      <c r="SXG138" s="38"/>
      <c r="SXH138" s="38"/>
      <c r="SXI138" s="38"/>
      <c r="SXJ138" s="38"/>
      <c r="SXK138" s="38"/>
      <c r="SXL138" s="38"/>
      <c r="SXM138" s="38"/>
      <c r="SXN138" s="38"/>
      <c r="SXO138" s="38"/>
      <c r="SXP138" s="38"/>
      <c r="SXQ138" s="38"/>
      <c r="SXR138" s="38"/>
      <c r="SXS138" s="38"/>
      <c r="SXT138" s="38"/>
      <c r="SXU138" s="38"/>
      <c r="SXV138" s="38"/>
      <c r="SXW138" s="38"/>
      <c r="SXX138" s="38"/>
      <c r="SXY138" s="38"/>
      <c r="SXZ138" s="38"/>
      <c r="SYA138" s="38"/>
      <c r="SYB138" s="38"/>
      <c r="SYC138" s="38"/>
      <c r="SYD138" s="38"/>
      <c r="SYE138" s="38"/>
      <c r="SYF138" s="38"/>
      <c r="SYG138" s="38"/>
      <c r="SYH138" s="38"/>
      <c r="SYI138" s="38"/>
      <c r="SYJ138" s="38"/>
      <c r="SYK138" s="38"/>
      <c r="SYL138" s="38"/>
      <c r="SYM138" s="38"/>
      <c r="SYN138" s="38"/>
      <c r="SYO138" s="38"/>
      <c r="SYP138" s="38"/>
      <c r="SYQ138" s="38"/>
      <c r="SYR138" s="38"/>
      <c r="SYS138" s="38"/>
      <c r="SYT138" s="38"/>
      <c r="SYU138" s="38"/>
      <c r="SYV138" s="38"/>
      <c r="SYW138" s="38"/>
      <c r="SYX138" s="38"/>
      <c r="SYY138" s="38"/>
      <c r="SYZ138" s="38"/>
      <c r="SZA138" s="38"/>
      <c r="SZB138" s="38"/>
      <c r="SZC138" s="38"/>
      <c r="SZD138" s="38"/>
      <c r="SZE138" s="38"/>
      <c r="SZF138" s="38"/>
      <c r="SZG138" s="38"/>
      <c r="SZH138" s="38"/>
      <c r="SZI138" s="38"/>
      <c r="SZJ138" s="38"/>
      <c r="SZK138" s="38"/>
      <c r="SZL138" s="38"/>
      <c r="SZM138" s="38"/>
      <c r="SZN138" s="38"/>
      <c r="SZO138" s="38"/>
      <c r="SZP138" s="38"/>
      <c r="SZQ138" s="38"/>
      <c r="SZR138" s="38"/>
      <c r="SZS138" s="38"/>
      <c r="SZT138" s="38"/>
      <c r="SZU138" s="38"/>
      <c r="SZV138" s="38"/>
      <c r="SZW138" s="38"/>
      <c r="SZX138" s="38"/>
      <c r="SZY138" s="38"/>
      <c r="SZZ138" s="38"/>
      <c r="TAA138" s="38"/>
      <c r="TAB138" s="38"/>
      <c r="TAC138" s="38"/>
      <c r="TAD138" s="38"/>
      <c r="TAE138" s="38"/>
      <c r="TAF138" s="38"/>
      <c r="TAG138" s="38"/>
      <c r="TAH138" s="38"/>
      <c r="TAI138" s="38"/>
      <c r="TAJ138" s="38"/>
      <c r="TAK138" s="38"/>
      <c r="TAL138" s="38"/>
      <c r="TAM138" s="38"/>
      <c r="TAN138" s="38"/>
      <c r="TAO138" s="38"/>
      <c r="TAP138" s="38"/>
      <c r="TAQ138" s="38"/>
      <c r="TAR138" s="38"/>
      <c r="TAS138" s="38"/>
      <c r="TAT138" s="38"/>
      <c r="TAU138" s="38"/>
      <c r="TAV138" s="38"/>
      <c r="TAW138" s="38"/>
      <c r="TAX138" s="38"/>
      <c r="TAY138" s="38"/>
      <c r="TAZ138" s="38"/>
      <c r="TBA138" s="38"/>
      <c r="TBB138" s="38"/>
      <c r="TBC138" s="38"/>
      <c r="TBD138" s="38"/>
      <c r="TBE138" s="38"/>
      <c r="TBF138" s="38"/>
      <c r="TBG138" s="38"/>
      <c r="TBH138" s="38"/>
      <c r="TBI138" s="38"/>
      <c r="TBJ138" s="38"/>
      <c r="TBK138" s="38"/>
      <c r="TBL138" s="38"/>
      <c r="TBM138" s="38"/>
      <c r="TBN138" s="38"/>
      <c r="TBO138" s="38"/>
      <c r="TBP138" s="38"/>
      <c r="TBQ138" s="38"/>
      <c r="TBR138" s="38"/>
      <c r="TBS138" s="38"/>
      <c r="TBT138" s="38"/>
      <c r="TBU138" s="38"/>
      <c r="TBV138" s="38"/>
      <c r="TBW138" s="38"/>
      <c r="TBX138" s="38"/>
      <c r="TBY138" s="38"/>
      <c r="TBZ138" s="38"/>
      <c r="TCA138" s="38"/>
      <c r="TCB138" s="38"/>
      <c r="TCC138" s="38"/>
      <c r="TCD138" s="38"/>
      <c r="TCE138" s="38"/>
      <c r="TCF138" s="38"/>
      <c r="TCG138" s="38"/>
      <c r="TCH138" s="38"/>
      <c r="TCI138" s="38"/>
      <c r="TCJ138" s="38"/>
      <c r="TCK138" s="38"/>
      <c r="TCL138" s="38"/>
      <c r="TCM138" s="38"/>
      <c r="TCN138" s="38"/>
      <c r="TCO138" s="38"/>
      <c r="TCP138" s="38"/>
      <c r="TCQ138" s="38"/>
      <c r="TCR138" s="38"/>
      <c r="TCS138" s="38"/>
      <c r="TCT138" s="38"/>
      <c r="TCU138" s="38"/>
      <c r="TCV138" s="38"/>
      <c r="TCW138" s="38"/>
      <c r="TCX138" s="38"/>
      <c r="TCY138" s="38"/>
      <c r="TCZ138" s="38"/>
      <c r="TDA138" s="38"/>
      <c r="TDB138" s="38"/>
      <c r="TDC138" s="38"/>
      <c r="TDD138" s="38"/>
      <c r="TDE138" s="38"/>
      <c r="TDF138" s="38"/>
      <c r="TDG138" s="38"/>
      <c r="TDH138" s="38"/>
      <c r="TDI138" s="38"/>
      <c r="TDJ138" s="38"/>
      <c r="TDK138" s="38"/>
      <c r="TDL138" s="38"/>
      <c r="TDM138" s="38"/>
      <c r="TDN138" s="38"/>
      <c r="TDO138" s="38"/>
      <c r="TDP138" s="38"/>
      <c r="TDQ138" s="38"/>
      <c r="TDR138" s="38"/>
      <c r="TDS138" s="38"/>
      <c r="TDT138" s="38"/>
      <c r="TDU138" s="38"/>
      <c r="TDV138" s="38"/>
      <c r="TDW138" s="38"/>
      <c r="TDX138" s="38"/>
      <c r="TDY138" s="38"/>
      <c r="TDZ138" s="38"/>
      <c r="TEA138" s="38"/>
      <c r="TEB138" s="38"/>
      <c r="TEC138" s="38"/>
      <c r="TED138" s="38"/>
      <c r="TEE138" s="38"/>
      <c r="TEF138" s="38"/>
      <c r="TEG138" s="38"/>
      <c r="TEH138" s="38"/>
      <c r="TEI138" s="38"/>
      <c r="TEJ138" s="38"/>
      <c r="TEK138" s="38"/>
      <c r="TEL138" s="38"/>
      <c r="TEM138" s="38"/>
      <c r="TEN138" s="38"/>
      <c r="TEO138" s="38"/>
      <c r="TEP138" s="38"/>
      <c r="TEQ138" s="38"/>
      <c r="TER138" s="38"/>
      <c r="TES138" s="38"/>
      <c r="TET138" s="38"/>
      <c r="TEU138" s="38"/>
      <c r="TEV138" s="38"/>
      <c r="TEW138" s="38"/>
      <c r="TEX138" s="38"/>
      <c r="TEY138" s="38"/>
      <c r="TEZ138" s="38"/>
      <c r="TFA138" s="38"/>
      <c r="TFB138" s="38"/>
      <c r="TFC138" s="38"/>
      <c r="TFD138" s="38"/>
      <c r="TFE138" s="38"/>
      <c r="TFF138" s="38"/>
      <c r="TFG138" s="38"/>
      <c r="TFH138" s="38"/>
      <c r="TFI138" s="38"/>
      <c r="TFJ138" s="38"/>
      <c r="TFK138" s="38"/>
      <c r="TFL138" s="38"/>
      <c r="TFM138" s="38"/>
      <c r="TFN138" s="38"/>
      <c r="TFO138" s="38"/>
      <c r="TFP138" s="38"/>
      <c r="TFQ138" s="38"/>
      <c r="TFR138" s="38"/>
      <c r="TFS138" s="38"/>
      <c r="TFT138" s="38"/>
      <c r="TFU138" s="38"/>
      <c r="TFV138" s="38"/>
      <c r="TFW138" s="38"/>
      <c r="TFX138" s="38"/>
      <c r="TFY138" s="38"/>
      <c r="TFZ138" s="38"/>
      <c r="TGA138" s="38"/>
      <c r="TGB138" s="38"/>
      <c r="TGC138" s="38"/>
      <c r="TGD138" s="38"/>
      <c r="TGE138" s="38"/>
      <c r="TGF138" s="38"/>
      <c r="TGG138" s="38"/>
      <c r="TGH138" s="38"/>
      <c r="TGI138" s="38"/>
      <c r="TGJ138" s="38"/>
      <c r="TGK138" s="38"/>
      <c r="TGL138" s="38"/>
      <c r="TGM138" s="38"/>
      <c r="TGN138" s="38"/>
      <c r="TGO138" s="38"/>
      <c r="TGP138" s="38"/>
      <c r="TGQ138" s="38"/>
      <c r="TGR138" s="38"/>
      <c r="TGS138" s="38"/>
      <c r="TGT138" s="38"/>
      <c r="TGU138" s="38"/>
      <c r="TGV138" s="38"/>
      <c r="TGW138" s="38"/>
      <c r="TGX138" s="38"/>
      <c r="TGY138" s="38"/>
      <c r="TGZ138" s="38"/>
      <c r="THA138" s="38"/>
      <c r="THB138" s="38"/>
      <c r="THC138" s="38"/>
      <c r="THD138" s="38"/>
      <c r="THE138" s="38"/>
      <c r="THF138" s="38"/>
      <c r="THG138" s="38"/>
      <c r="THH138" s="38"/>
      <c r="THI138" s="38"/>
      <c r="THJ138" s="38"/>
      <c r="THK138" s="38"/>
      <c r="THL138" s="38"/>
      <c r="THM138" s="38"/>
      <c r="THN138" s="38"/>
      <c r="THO138" s="38"/>
      <c r="THP138" s="38"/>
      <c r="THQ138" s="38"/>
      <c r="THR138" s="38"/>
      <c r="THS138" s="38"/>
      <c r="THT138" s="38"/>
      <c r="THU138" s="38"/>
      <c r="THV138" s="38"/>
      <c r="THW138" s="38"/>
      <c r="THX138" s="38"/>
      <c r="THY138" s="38"/>
      <c r="THZ138" s="38"/>
      <c r="TIA138" s="38"/>
      <c r="TIB138" s="38"/>
      <c r="TIC138" s="38"/>
      <c r="TID138" s="38"/>
      <c r="TIE138" s="38"/>
      <c r="TIF138" s="38"/>
      <c r="TIG138" s="38"/>
      <c r="TIH138" s="38"/>
      <c r="TII138" s="38"/>
      <c r="TIJ138" s="38"/>
      <c r="TIK138" s="38"/>
      <c r="TIL138" s="38"/>
      <c r="TIM138" s="38"/>
      <c r="TIN138" s="38"/>
      <c r="TIO138" s="38"/>
      <c r="TIP138" s="38"/>
      <c r="TIQ138" s="38"/>
      <c r="TIR138" s="38"/>
      <c r="TIS138" s="38"/>
      <c r="TIT138" s="38"/>
      <c r="TIU138" s="38"/>
      <c r="TIV138" s="38"/>
      <c r="TIW138" s="38"/>
      <c r="TIX138" s="38"/>
      <c r="TIY138" s="38"/>
      <c r="TIZ138" s="38"/>
      <c r="TJA138" s="38"/>
      <c r="TJB138" s="38"/>
      <c r="TJC138" s="38"/>
      <c r="TJD138" s="38"/>
      <c r="TJE138" s="38"/>
      <c r="TJF138" s="38"/>
      <c r="TJG138" s="38"/>
      <c r="TJH138" s="38"/>
      <c r="TJI138" s="38"/>
      <c r="TJJ138" s="38"/>
      <c r="TJK138" s="38"/>
      <c r="TJL138" s="38"/>
      <c r="TJM138" s="38"/>
      <c r="TJN138" s="38"/>
      <c r="TJO138" s="38"/>
      <c r="TJP138" s="38"/>
      <c r="TJQ138" s="38"/>
      <c r="TJR138" s="38"/>
      <c r="TJS138" s="38"/>
      <c r="TJT138" s="38"/>
      <c r="TJU138" s="38"/>
      <c r="TJV138" s="38"/>
      <c r="TJW138" s="38"/>
      <c r="TJX138" s="38"/>
      <c r="TJY138" s="38"/>
      <c r="TJZ138" s="38"/>
      <c r="TKA138" s="38"/>
      <c r="TKB138" s="38"/>
      <c r="TKC138" s="38"/>
      <c r="TKD138" s="38"/>
      <c r="TKE138" s="38"/>
      <c r="TKF138" s="38"/>
      <c r="TKG138" s="38"/>
      <c r="TKH138" s="38"/>
      <c r="TKI138" s="38"/>
      <c r="TKJ138" s="38"/>
      <c r="TKK138" s="38"/>
      <c r="TKL138" s="38"/>
      <c r="TKM138" s="38"/>
      <c r="TKN138" s="38"/>
      <c r="TKO138" s="38"/>
      <c r="TKP138" s="38"/>
      <c r="TKQ138" s="38"/>
      <c r="TKR138" s="38"/>
      <c r="TKS138" s="38"/>
      <c r="TKT138" s="38"/>
      <c r="TKU138" s="38"/>
      <c r="TKV138" s="38"/>
      <c r="TKW138" s="38"/>
      <c r="TKX138" s="38"/>
      <c r="TKY138" s="38"/>
      <c r="TKZ138" s="38"/>
      <c r="TLA138" s="38"/>
      <c r="TLB138" s="38"/>
      <c r="TLC138" s="38"/>
      <c r="TLD138" s="38"/>
      <c r="TLE138" s="38"/>
      <c r="TLF138" s="38"/>
      <c r="TLG138" s="38"/>
      <c r="TLH138" s="38"/>
      <c r="TLI138" s="38"/>
      <c r="TLJ138" s="38"/>
      <c r="TLK138" s="38"/>
      <c r="TLL138" s="38"/>
      <c r="TLM138" s="38"/>
      <c r="TLN138" s="38"/>
      <c r="TLO138" s="38"/>
      <c r="TLP138" s="38"/>
      <c r="TLQ138" s="38"/>
      <c r="TLR138" s="38"/>
      <c r="TLS138" s="38"/>
      <c r="TLT138" s="38"/>
      <c r="TLU138" s="38"/>
      <c r="TLV138" s="38"/>
      <c r="TLW138" s="38"/>
      <c r="TLX138" s="38"/>
      <c r="TLY138" s="38"/>
      <c r="TLZ138" s="38"/>
      <c r="TMA138" s="38"/>
      <c r="TMB138" s="38"/>
      <c r="TMC138" s="38"/>
      <c r="TMD138" s="38"/>
      <c r="TME138" s="38"/>
      <c r="TMF138" s="38"/>
      <c r="TMG138" s="38"/>
      <c r="TMH138" s="38"/>
      <c r="TMI138" s="38"/>
      <c r="TMJ138" s="38"/>
      <c r="TMK138" s="38"/>
      <c r="TML138" s="38"/>
      <c r="TMM138" s="38"/>
      <c r="TMN138" s="38"/>
      <c r="TMO138" s="38"/>
      <c r="TMP138" s="38"/>
      <c r="TMQ138" s="38"/>
      <c r="TMR138" s="38"/>
      <c r="TMS138" s="38"/>
      <c r="TMT138" s="38"/>
      <c r="TMU138" s="38"/>
      <c r="TMV138" s="38"/>
      <c r="TMW138" s="38"/>
      <c r="TMX138" s="38"/>
      <c r="TMY138" s="38"/>
      <c r="TMZ138" s="38"/>
      <c r="TNA138" s="38"/>
      <c r="TNB138" s="38"/>
      <c r="TNC138" s="38"/>
      <c r="TND138" s="38"/>
      <c r="TNE138" s="38"/>
      <c r="TNF138" s="38"/>
      <c r="TNG138" s="38"/>
      <c r="TNH138" s="38"/>
      <c r="TNI138" s="38"/>
      <c r="TNJ138" s="38"/>
      <c r="TNK138" s="38"/>
      <c r="TNL138" s="38"/>
      <c r="TNM138" s="38"/>
      <c r="TNN138" s="38"/>
      <c r="TNO138" s="38"/>
      <c r="TNP138" s="38"/>
      <c r="TNQ138" s="38"/>
      <c r="TNR138" s="38"/>
      <c r="TNS138" s="38"/>
      <c r="TNT138" s="38"/>
      <c r="TNU138" s="38"/>
      <c r="TNV138" s="38"/>
      <c r="TNW138" s="38"/>
      <c r="TNX138" s="38"/>
      <c r="TNY138" s="38"/>
      <c r="TNZ138" s="38"/>
      <c r="TOA138" s="38"/>
      <c r="TOB138" s="38"/>
      <c r="TOC138" s="38"/>
      <c r="TOD138" s="38"/>
      <c r="TOE138" s="38"/>
      <c r="TOF138" s="38"/>
      <c r="TOG138" s="38"/>
      <c r="TOH138" s="38"/>
      <c r="TOI138" s="38"/>
      <c r="TOJ138" s="38"/>
      <c r="TOK138" s="38"/>
      <c r="TOL138" s="38"/>
      <c r="TOM138" s="38"/>
      <c r="TON138" s="38"/>
      <c r="TOO138" s="38"/>
      <c r="TOP138" s="38"/>
      <c r="TOQ138" s="38"/>
      <c r="TOR138" s="38"/>
      <c r="TOS138" s="38"/>
      <c r="TOT138" s="38"/>
      <c r="TOU138" s="38"/>
      <c r="TOV138" s="38"/>
      <c r="TOW138" s="38"/>
      <c r="TOX138" s="38"/>
      <c r="TOY138" s="38"/>
      <c r="TOZ138" s="38"/>
      <c r="TPA138" s="38"/>
      <c r="TPB138" s="38"/>
      <c r="TPC138" s="38"/>
      <c r="TPD138" s="38"/>
      <c r="TPE138" s="38"/>
      <c r="TPF138" s="38"/>
      <c r="TPG138" s="38"/>
      <c r="TPH138" s="38"/>
      <c r="TPI138" s="38"/>
      <c r="TPJ138" s="38"/>
      <c r="TPK138" s="38"/>
      <c r="TPL138" s="38"/>
      <c r="TPM138" s="38"/>
      <c r="TPN138" s="38"/>
      <c r="TPO138" s="38"/>
      <c r="TPP138" s="38"/>
      <c r="TPQ138" s="38"/>
      <c r="TPR138" s="38"/>
      <c r="TPS138" s="38"/>
      <c r="TPT138" s="38"/>
      <c r="TPU138" s="38"/>
      <c r="TPV138" s="38"/>
      <c r="TPW138" s="38"/>
      <c r="TPX138" s="38"/>
      <c r="TPY138" s="38"/>
      <c r="TPZ138" s="38"/>
      <c r="TQA138" s="38"/>
      <c r="TQB138" s="38"/>
      <c r="TQC138" s="38"/>
      <c r="TQD138" s="38"/>
      <c r="TQE138" s="38"/>
      <c r="TQF138" s="38"/>
      <c r="TQG138" s="38"/>
      <c r="TQH138" s="38"/>
      <c r="TQI138" s="38"/>
      <c r="TQJ138" s="38"/>
      <c r="TQK138" s="38"/>
      <c r="TQL138" s="38"/>
      <c r="TQM138" s="38"/>
      <c r="TQN138" s="38"/>
      <c r="TQO138" s="38"/>
      <c r="TQP138" s="38"/>
      <c r="TQQ138" s="38"/>
      <c r="TQR138" s="38"/>
      <c r="TQS138" s="38"/>
      <c r="TQT138" s="38"/>
      <c r="TQU138" s="38"/>
      <c r="TQV138" s="38"/>
      <c r="TQW138" s="38"/>
      <c r="TQX138" s="38"/>
      <c r="TQY138" s="38"/>
      <c r="TQZ138" s="38"/>
      <c r="TRA138" s="38"/>
      <c r="TRB138" s="38"/>
      <c r="TRC138" s="38"/>
      <c r="TRD138" s="38"/>
      <c r="TRE138" s="38"/>
      <c r="TRF138" s="38"/>
      <c r="TRG138" s="38"/>
      <c r="TRH138" s="38"/>
      <c r="TRI138" s="38"/>
      <c r="TRJ138" s="38"/>
      <c r="TRK138" s="38"/>
      <c r="TRL138" s="38"/>
      <c r="TRM138" s="38"/>
      <c r="TRN138" s="38"/>
      <c r="TRO138" s="38"/>
      <c r="TRP138" s="38"/>
      <c r="TRQ138" s="38"/>
      <c r="TRR138" s="38"/>
      <c r="TRS138" s="38"/>
      <c r="TRT138" s="38"/>
      <c r="TRU138" s="38"/>
      <c r="TRV138" s="38"/>
      <c r="TRW138" s="38"/>
      <c r="TRX138" s="38"/>
      <c r="TRY138" s="38"/>
      <c r="TRZ138" s="38"/>
      <c r="TSA138" s="38"/>
      <c r="TSB138" s="38"/>
      <c r="TSC138" s="38"/>
      <c r="TSD138" s="38"/>
      <c r="TSE138" s="38"/>
      <c r="TSF138" s="38"/>
      <c r="TSG138" s="38"/>
      <c r="TSH138" s="38"/>
      <c r="TSI138" s="38"/>
      <c r="TSJ138" s="38"/>
      <c r="TSK138" s="38"/>
      <c r="TSL138" s="38"/>
      <c r="TSM138" s="38"/>
      <c r="TSN138" s="38"/>
      <c r="TSO138" s="38"/>
      <c r="TSP138" s="38"/>
      <c r="TSQ138" s="38"/>
      <c r="TSR138" s="38"/>
      <c r="TSS138" s="38"/>
      <c r="TST138" s="38"/>
      <c r="TSU138" s="38"/>
      <c r="TSV138" s="38"/>
      <c r="TSW138" s="38"/>
      <c r="TSX138" s="38"/>
      <c r="TSY138" s="38"/>
      <c r="TSZ138" s="38"/>
      <c r="TTA138" s="38"/>
      <c r="TTB138" s="38"/>
      <c r="TTC138" s="38"/>
      <c r="TTD138" s="38"/>
      <c r="TTE138" s="38"/>
      <c r="TTF138" s="38"/>
      <c r="TTG138" s="38"/>
      <c r="TTH138" s="38"/>
      <c r="TTI138" s="38"/>
      <c r="TTJ138" s="38"/>
      <c r="TTK138" s="38"/>
      <c r="TTL138" s="38"/>
      <c r="TTM138" s="38"/>
      <c r="TTN138" s="38"/>
      <c r="TTO138" s="38"/>
      <c r="TTP138" s="38"/>
      <c r="TTQ138" s="38"/>
      <c r="TTR138" s="38"/>
      <c r="TTS138" s="38"/>
      <c r="TTT138" s="38"/>
      <c r="TTU138" s="38"/>
      <c r="TTV138" s="38"/>
      <c r="TTW138" s="38"/>
      <c r="TTX138" s="38"/>
      <c r="TTY138" s="38"/>
      <c r="TTZ138" s="38"/>
      <c r="TUA138" s="38"/>
      <c r="TUB138" s="38"/>
      <c r="TUC138" s="38"/>
      <c r="TUD138" s="38"/>
      <c r="TUE138" s="38"/>
      <c r="TUF138" s="38"/>
      <c r="TUG138" s="38"/>
      <c r="TUH138" s="38"/>
      <c r="TUI138" s="38"/>
      <c r="TUJ138" s="38"/>
      <c r="TUK138" s="38"/>
      <c r="TUL138" s="38"/>
      <c r="TUM138" s="38"/>
      <c r="TUN138" s="38"/>
      <c r="TUO138" s="38"/>
      <c r="TUP138" s="38"/>
      <c r="TUQ138" s="38"/>
      <c r="TUR138" s="38"/>
      <c r="TUS138" s="38"/>
      <c r="TUT138" s="38"/>
      <c r="TUU138" s="38"/>
      <c r="TUV138" s="38"/>
      <c r="TUW138" s="38"/>
      <c r="TUX138" s="38"/>
      <c r="TUY138" s="38"/>
      <c r="TUZ138" s="38"/>
      <c r="TVA138" s="38"/>
      <c r="TVB138" s="38"/>
      <c r="TVC138" s="38"/>
      <c r="TVD138" s="38"/>
      <c r="TVE138" s="38"/>
      <c r="TVF138" s="38"/>
      <c r="TVG138" s="38"/>
      <c r="TVH138" s="38"/>
      <c r="TVI138" s="38"/>
      <c r="TVJ138" s="38"/>
      <c r="TVK138" s="38"/>
      <c r="TVL138" s="38"/>
      <c r="TVM138" s="38"/>
      <c r="TVN138" s="38"/>
      <c r="TVO138" s="38"/>
      <c r="TVP138" s="38"/>
      <c r="TVQ138" s="38"/>
      <c r="TVR138" s="38"/>
      <c r="TVS138" s="38"/>
      <c r="TVT138" s="38"/>
      <c r="TVU138" s="38"/>
      <c r="TVV138" s="38"/>
      <c r="TVW138" s="38"/>
      <c r="TVX138" s="38"/>
      <c r="TVY138" s="38"/>
      <c r="TVZ138" s="38"/>
      <c r="TWA138" s="38"/>
      <c r="TWB138" s="38"/>
      <c r="TWC138" s="38"/>
      <c r="TWD138" s="38"/>
      <c r="TWE138" s="38"/>
      <c r="TWF138" s="38"/>
      <c r="TWG138" s="38"/>
      <c r="TWH138" s="38"/>
      <c r="TWI138" s="38"/>
      <c r="TWJ138" s="38"/>
      <c r="TWK138" s="38"/>
      <c r="TWL138" s="38"/>
      <c r="TWM138" s="38"/>
      <c r="TWN138" s="38"/>
      <c r="TWO138" s="38"/>
      <c r="TWP138" s="38"/>
      <c r="TWQ138" s="38"/>
      <c r="TWR138" s="38"/>
      <c r="TWS138" s="38"/>
      <c r="TWT138" s="38"/>
      <c r="TWU138" s="38"/>
      <c r="TWV138" s="38"/>
      <c r="TWW138" s="38"/>
      <c r="TWX138" s="38"/>
      <c r="TWY138" s="38"/>
      <c r="TWZ138" s="38"/>
      <c r="TXA138" s="38"/>
      <c r="TXB138" s="38"/>
      <c r="TXC138" s="38"/>
      <c r="TXD138" s="38"/>
      <c r="TXE138" s="38"/>
      <c r="TXF138" s="38"/>
      <c r="TXG138" s="38"/>
      <c r="TXH138" s="38"/>
      <c r="TXI138" s="38"/>
      <c r="TXJ138" s="38"/>
      <c r="TXK138" s="38"/>
      <c r="TXL138" s="38"/>
      <c r="TXM138" s="38"/>
      <c r="TXN138" s="38"/>
      <c r="TXO138" s="38"/>
      <c r="TXP138" s="38"/>
      <c r="TXQ138" s="38"/>
      <c r="TXR138" s="38"/>
      <c r="TXS138" s="38"/>
      <c r="TXT138" s="38"/>
      <c r="TXU138" s="38"/>
      <c r="TXV138" s="38"/>
      <c r="TXW138" s="38"/>
      <c r="TXX138" s="38"/>
      <c r="TXY138" s="38"/>
      <c r="TXZ138" s="38"/>
      <c r="TYA138" s="38"/>
      <c r="TYB138" s="38"/>
      <c r="TYC138" s="38"/>
      <c r="TYD138" s="38"/>
      <c r="TYE138" s="38"/>
      <c r="TYF138" s="38"/>
      <c r="TYG138" s="38"/>
      <c r="TYH138" s="38"/>
      <c r="TYI138" s="38"/>
      <c r="TYJ138" s="38"/>
      <c r="TYK138" s="38"/>
      <c r="TYL138" s="38"/>
      <c r="TYM138" s="38"/>
      <c r="TYN138" s="38"/>
      <c r="TYO138" s="38"/>
      <c r="TYP138" s="38"/>
      <c r="TYQ138" s="38"/>
      <c r="TYR138" s="38"/>
      <c r="TYS138" s="38"/>
      <c r="TYT138" s="38"/>
      <c r="TYU138" s="38"/>
      <c r="TYV138" s="38"/>
      <c r="TYW138" s="38"/>
      <c r="TYX138" s="38"/>
      <c r="TYY138" s="38"/>
      <c r="TYZ138" s="38"/>
      <c r="TZA138" s="38"/>
      <c r="TZB138" s="38"/>
      <c r="TZC138" s="38"/>
      <c r="TZD138" s="38"/>
      <c r="TZE138" s="38"/>
      <c r="TZF138" s="38"/>
      <c r="TZG138" s="38"/>
      <c r="TZH138" s="38"/>
      <c r="TZI138" s="38"/>
      <c r="TZJ138" s="38"/>
      <c r="TZK138" s="38"/>
      <c r="TZL138" s="38"/>
      <c r="TZM138" s="38"/>
      <c r="TZN138" s="38"/>
      <c r="TZO138" s="38"/>
      <c r="TZP138" s="38"/>
      <c r="TZQ138" s="38"/>
      <c r="TZR138" s="38"/>
      <c r="TZS138" s="38"/>
      <c r="TZT138" s="38"/>
      <c r="TZU138" s="38"/>
      <c r="TZV138" s="38"/>
      <c r="TZW138" s="38"/>
      <c r="TZX138" s="38"/>
      <c r="TZY138" s="38"/>
      <c r="TZZ138" s="38"/>
      <c r="UAA138" s="38"/>
      <c r="UAB138" s="38"/>
      <c r="UAC138" s="38"/>
      <c r="UAD138" s="38"/>
      <c r="UAE138" s="38"/>
      <c r="UAF138" s="38"/>
      <c r="UAG138" s="38"/>
      <c r="UAH138" s="38"/>
      <c r="UAI138" s="38"/>
      <c r="UAJ138" s="38"/>
      <c r="UAK138" s="38"/>
      <c r="UAL138" s="38"/>
      <c r="UAM138" s="38"/>
      <c r="UAN138" s="38"/>
      <c r="UAO138" s="38"/>
      <c r="UAP138" s="38"/>
      <c r="UAQ138" s="38"/>
      <c r="UAR138" s="38"/>
      <c r="UAS138" s="38"/>
      <c r="UAT138" s="38"/>
      <c r="UAU138" s="38"/>
      <c r="UAV138" s="38"/>
      <c r="UAW138" s="38"/>
      <c r="UAX138" s="38"/>
      <c r="UAY138" s="38"/>
      <c r="UAZ138" s="38"/>
      <c r="UBA138" s="38"/>
      <c r="UBB138" s="38"/>
      <c r="UBC138" s="38"/>
      <c r="UBD138" s="38"/>
      <c r="UBE138" s="38"/>
      <c r="UBF138" s="38"/>
      <c r="UBG138" s="38"/>
      <c r="UBH138" s="38"/>
      <c r="UBI138" s="38"/>
      <c r="UBJ138" s="38"/>
      <c r="UBK138" s="38"/>
      <c r="UBL138" s="38"/>
      <c r="UBM138" s="38"/>
      <c r="UBN138" s="38"/>
      <c r="UBO138" s="38"/>
      <c r="UBP138" s="38"/>
      <c r="UBQ138" s="38"/>
      <c r="UBR138" s="38"/>
      <c r="UBS138" s="38"/>
      <c r="UBT138" s="38"/>
      <c r="UBU138" s="38"/>
      <c r="UBV138" s="38"/>
      <c r="UBW138" s="38"/>
      <c r="UBX138" s="38"/>
      <c r="UBY138" s="38"/>
      <c r="UBZ138" s="38"/>
      <c r="UCA138" s="38"/>
      <c r="UCB138" s="38"/>
      <c r="UCC138" s="38"/>
      <c r="UCD138" s="38"/>
      <c r="UCE138" s="38"/>
      <c r="UCF138" s="38"/>
      <c r="UCG138" s="38"/>
      <c r="UCH138" s="38"/>
      <c r="UCI138" s="38"/>
      <c r="UCJ138" s="38"/>
      <c r="UCK138" s="38"/>
      <c r="UCL138" s="38"/>
      <c r="UCM138" s="38"/>
      <c r="UCN138" s="38"/>
      <c r="UCO138" s="38"/>
      <c r="UCP138" s="38"/>
      <c r="UCQ138" s="38"/>
      <c r="UCR138" s="38"/>
      <c r="UCS138" s="38"/>
      <c r="UCT138" s="38"/>
      <c r="UCU138" s="38"/>
      <c r="UCV138" s="38"/>
      <c r="UCW138" s="38"/>
      <c r="UCX138" s="38"/>
      <c r="UCY138" s="38"/>
      <c r="UCZ138" s="38"/>
      <c r="UDA138" s="38"/>
      <c r="UDB138" s="38"/>
      <c r="UDC138" s="38"/>
      <c r="UDD138" s="38"/>
      <c r="UDE138" s="38"/>
      <c r="UDF138" s="38"/>
      <c r="UDG138" s="38"/>
      <c r="UDH138" s="38"/>
      <c r="UDI138" s="38"/>
      <c r="UDJ138" s="38"/>
      <c r="UDK138" s="38"/>
      <c r="UDL138" s="38"/>
      <c r="UDM138" s="38"/>
      <c r="UDN138" s="38"/>
      <c r="UDO138" s="38"/>
      <c r="UDP138" s="38"/>
      <c r="UDQ138" s="38"/>
      <c r="UDR138" s="38"/>
      <c r="UDS138" s="38"/>
      <c r="UDT138" s="38"/>
      <c r="UDU138" s="38"/>
      <c r="UDV138" s="38"/>
      <c r="UDW138" s="38"/>
      <c r="UDX138" s="38"/>
      <c r="UDY138" s="38"/>
      <c r="UDZ138" s="38"/>
      <c r="UEA138" s="38"/>
      <c r="UEB138" s="38"/>
      <c r="UEC138" s="38"/>
      <c r="UED138" s="38"/>
      <c r="UEE138" s="38"/>
      <c r="UEF138" s="38"/>
      <c r="UEG138" s="38"/>
      <c r="UEH138" s="38"/>
      <c r="UEI138" s="38"/>
      <c r="UEJ138" s="38"/>
      <c r="UEK138" s="38"/>
      <c r="UEL138" s="38"/>
      <c r="UEM138" s="38"/>
      <c r="UEN138" s="38"/>
      <c r="UEO138" s="38"/>
      <c r="UEP138" s="38"/>
      <c r="UEQ138" s="38"/>
      <c r="UER138" s="38"/>
      <c r="UES138" s="38"/>
      <c r="UET138" s="38"/>
      <c r="UEU138" s="38"/>
      <c r="UEV138" s="38"/>
      <c r="UEW138" s="38"/>
      <c r="UEX138" s="38"/>
      <c r="UEY138" s="38"/>
      <c r="UEZ138" s="38"/>
      <c r="UFA138" s="38"/>
      <c r="UFB138" s="38"/>
      <c r="UFC138" s="38"/>
      <c r="UFD138" s="38"/>
      <c r="UFE138" s="38"/>
      <c r="UFF138" s="38"/>
      <c r="UFG138" s="38"/>
      <c r="UFH138" s="38"/>
      <c r="UFI138" s="38"/>
      <c r="UFJ138" s="38"/>
      <c r="UFK138" s="38"/>
      <c r="UFL138" s="38"/>
      <c r="UFM138" s="38"/>
      <c r="UFN138" s="38"/>
      <c r="UFO138" s="38"/>
      <c r="UFP138" s="38"/>
      <c r="UFQ138" s="38"/>
      <c r="UFR138" s="38"/>
      <c r="UFS138" s="38"/>
      <c r="UFT138" s="38"/>
      <c r="UFU138" s="38"/>
      <c r="UFV138" s="38"/>
      <c r="UFW138" s="38"/>
      <c r="UFX138" s="38"/>
      <c r="UFY138" s="38"/>
      <c r="UFZ138" s="38"/>
      <c r="UGA138" s="38"/>
      <c r="UGB138" s="38"/>
      <c r="UGC138" s="38"/>
      <c r="UGD138" s="38"/>
      <c r="UGE138" s="38"/>
      <c r="UGF138" s="38"/>
      <c r="UGG138" s="38"/>
      <c r="UGH138" s="38"/>
      <c r="UGI138" s="38"/>
      <c r="UGJ138" s="38"/>
      <c r="UGK138" s="38"/>
      <c r="UGL138" s="38"/>
      <c r="UGM138" s="38"/>
      <c r="UGN138" s="38"/>
      <c r="UGO138" s="38"/>
      <c r="UGP138" s="38"/>
      <c r="UGQ138" s="38"/>
      <c r="UGR138" s="38"/>
      <c r="UGS138" s="38"/>
      <c r="UGT138" s="38"/>
      <c r="UGU138" s="38"/>
      <c r="UGV138" s="38"/>
      <c r="UGW138" s="38"/>
      <c r="UGX138" s="38"/>
      <c r="UGY138" s="38"/>
      <c r="UGZ138" s="38"/>
      <c r="UHA138" s="38"/>
      <c r="UHB138" s="38"/>
      <c r="UHC138" s="38"/>
      <c r="UHD138" s="38"/>
      <c r="UHE138" s="38"/>
      <c r="UHF138" s="38"/>
      <c r="UHG138" s="38"/>
      <c r="UHH138" s="38"/>
      <c r="UHI138" s="38"/>
      <c r="UHJ138" s="38"/>
      <c r="UHK138" s="38"/>
      <c r="UHL138" s="38"/>
      <c r="UHM138" s="38"/>
      <c r="UHN138" s="38"/>
      <c r="UHO138" s="38"/>
      <c r="UHP138" s="38"/>
      <c r="UHQ138" s="38"/>
      <c r="UHR138" s="38"/>
      <c r="UHS138" s="38"/>
      <c r="UHT138" s="38"/>
      <c r="UHU138" s="38"/>
      <c r="UHV138" s="38"/>
      <c r="UHW138" s="38"/>
      <c r="UHX138" s="38"/>
      <c r="UHY138" s="38"/>
      <c r="UHZ138" s="38"/>
      <c r="UIA138" s="38"/>
      <c r="UIB138" s="38"/>
      <c r="UIC138" s="38"/>
      <c r="UID138" s="38"/>
      <c r="UIE138" s="38"/>
      <c r="UIF138" s="38"/>
      <c r="UIG138" s="38"/>
      <c r="UIH138" s="38"/>
      <c r="UII138" s="38"/>
      <c r="UIJ138" s="38"/>
      <c r="UIK138" s="38"/>
      <c r="UIL138" s="38"/>
      <c r="UIM138" s="38"/>
      <c r="UIN138" s="38"/>
      <c r="UIO138" s="38"/>
      <c r="UIP138" s="38"/>
      <c r="UIQ138" s="38"/>
      <c r="UIR138" s="38"/>
      <c r="UIS138" s="38"/>
      <c r="UIT138" s="38"/>
      <c r="UIU138" s="38"/>
      <c r="UIV138" s="38"/>
      <c r="UIW138" s="38"/>
      <c r="UIX138" s="38"/>
      <c r="UIY138" s="38"/>
      <c r="UIZ138" s="38"/>
      <c r="UJA138" s="38"/>
      <c r="UJB138" s="38"/>
      <c r="UJC138" s="38"/>
      <c r="UJD138" s="38"/>
      <c r="UJE138" s="38"/>
      <c r="UJF138" s="38"/>
      <c r="UJG138" s="38"/>
      <c r="UJH138" s="38"/>
      <c r="UJI138" s="38"/>
      <c r="UJJ138" s="38"/>
      <c r="UJK138" s="38"/>
      <c r="UJL138" s="38"/>
      <c r="UJM138" s="38"/>
      <c r="UJN138" s="38"/>
      <c r="UJO138" s="38"/>
      <c r="UJP138" s="38"/>
      <c r="UJQ138" s="38"/>
      <c r="UJR138" s="38"/>
      <c r="UJS138" s="38"/>
      <c r="UJT138" s="38"/>
      <c r="UJU138" s="38"/>
      <c r="UJV138" s="38"/>
      <c r="UJW138" s="38"/>
      <c r="UJX138" s="38"/>
      <c r="UJY138" s="38"/>
      <c r="UJZ138" s="38"/>
      <c r="UKA138" s="38"/>
      <c r="UKB138" s="38"/>
      <c r="UKC138" s="38"/>
      <c r="UKD138" s="38"/>
      <c r="UKE138" s="38"/>
      <c r="UKF138" s="38"/>
      <c r="UKG138" s="38"/>
      <c r="UKH138" s="38"/>
      <c r="UKI138" s="38"/>
      <c r="UKJ138" s="38"/>
      <c r="UKK138" s="38"/>
      <c r="UKL138" s="38"/>
      <c r="UKM138" s="38"/>
      <c r="UKN138" s="38"/>
      <c r="UKO138" s="38"/>
      <c r="UKP138" s="38"/>
      <c r="UKQ138" s="38"/>
      <c r="UKR138" s="38"/>
      <c r="UKS138" s="38"/>
      <c r="UKT138" s="38"/>
      <c r="UKU138" s="38"/>
      <c r="UKV138" s="38"/>
      <c r="UKW138" s="38"/>
      <c r="UKX138" s="38"/>
      <c r="UKY138" s="38"/>
      <c r="UKZ138" s="38"/>
      <c r="ULA138" s="38"/>
      <c r="ULB138" s="38"/>
      <c r="ULC138" s="38"/>
      <c r="ULD138" s="38"/>
      <c r="ULE138" s="38"/>
      <c r="ULF138" s="38"/>
      <c r="ULG138" s="38"/>
      <c r="ULH138" s="38"/>
      <c r="ULI138" s="38"/>
      <c r="ULJ138" s="38"/>
      <c r="ULK138" s="38"/>
      <c r="ULL138" s="38"/>
      <c r="ULM138" s="38"/>
      <c r="ULN138" s="38"/>
      <c r="ULO138" s="38"/>
      <c r="ULP138" s="38"/>
      <c r="ULQ138" s="38"/>
      <c r="ULR138" s="38"/>
      <c r="ULS138" s="38"/>
      <c r="ULT138" s="38"/>
      <c r="ULU138" s="38"/>
      <c r="ULV138" s="38"/>
      <c r="ULW138" s="38"/>
      <c r="ULX138" s="38"/>
      <c r="ULY138" s="38"/>
      <c r="ULZ138" s="38"/>
      <c r="UMA138" s="38"/>
      <c r="UMB138" s="38"/>
      <c r="UMC138" s="38"/>
      <c r="UMD138" s="38"/>
      <c r="UME138" s="38"/>
      <c r="UMF138" s="38"/>
      <c r="UMG138" s="38"/>
      <c r="UMH138" s="38"/>
      <c r="UMI138" s="38"/>
      <c r="UMJ138" s="38"/>
      <c r="UMK138" s="38"/>
      <c r="UML138" s="38"/>
      <c r="UMM138" s="38"/>
      <c r="UMN138" s="38"/>
      <c r="UMO138" s="38"/>
      <c r="UMP138" s="38"/>
      <c r="UMQ138" s="38"/>
      <c r="UMR138" s="38"/>
      <c r="UMS138" s="38"/>
      <c r="UMT138" s="38"/>
      <c r="UMU138" s="38"/>
      <c r="UMV138" s="38"/>
      <c r="UMW138" s="38"/>
      <c r="UMX138" s="38"/>
      <c r="UMY138" s="38"/>
      <c r="UMZ138" s="38"/>
      <c r="UNA138" s="38"/>
      <c r="UNB138" s="38"/>
      <c r="UNC138" s="38"/>
      <c r="UND138" s="38"/>
      <c r="UNE138" s="38"/>
      <c r="UNF138" s="38"/>
      <c r="UNG138" s="38"/>
      <c r="UNH138" s="38"/>
      <c r="UNI138" s="38"/>
      <c r="UNJ138" s="38"/>
      <c r="UNK138" s="38"/>
      <c r="UNL138" s="38"/>
      <c r="UNM138" s="38"/>
      <c r="UNN138" s="38"/>
      <c r="UNO138" s="38"/>
      <c r="UNP138" s="38"/>
      <c r="UNQ138" s="38"/>
      <c r="UNR138" s="38"/>
      <c r="UNS138" s="38"/>
      <c r="UNT138" s="38"/>
      <c r="UNU138" s="38"/>
      <c r="UNV138" s="38"/>
      <c r="UNW138" s="38"/>
      <c r="UNX138" s="38"/>
      <c r="UNY138" s="38"/>
      <c r="UNZ138" s="38"/>
      <c r="UOA138" s="38"/>
      <c r="UOB138" s="38"/>
      <c r="UOC138" s="38"/>
      <c r="UOD138" s="38"/>
      <c r="UOE138" s="38"/>
      <c r="UOF138" s="38"/>
      <c r="UOG138" s="38"/>
      <c r="UOH138" s="38"/>
      <c r="UOI138" s="38"/>
      <c r="UOJ138" s="38"/>
      <c r="UOK138" s="38"/>
      <c r="UOL138" s="38"/>
      <c r="UOM138" s="38"/>
      <c r="UON138" s="38"/>
      <c r="UOO138" s="38"/>
      <c r="UOP138" s="38"/>
      <c r="UOQ138" s="38"/>
      <c r="UOR138" s="38"/>
      <c r="UOS138" s="38"/>
      <c r="UOT138" s="38"/>
      <c r="UOU138" s="38"/>
      <c r="UOV138" s="38"/>
      <c r="UOW138" s="38"/>
      <c r="UOX138" s="38"/>
      <c r="UOY138" s="38"/>
      <c r="UOZ138" s="38"/>
      <c r="UPA138" s="38"/>
      <c r="UPB138" s="38"/>
      <c r="UPC138" s="38"/>
      <c r="UPD138" s="38"/>
      <c r="UPE138" s="38"/>
      <c r="UPF138" s="38"/>
      <c r="UPG138" s="38"/>
      <c r="UPH138" s="38"/>
      <c r="UPI138" s="38"/>
      <c r="UPJ138" s="38"/>
      <c r="UPK138" s="38"/>
      <c r="UPL138" s="38"/>
      <c r="UPM138" s="38"/>
      <c r="UPN138" s="38"/>
      <c r="UPO138" s="38"/>
      <c r="UPP138" s="38"/>
      <c r="UPQ138" s="38"/>
      <c r="UPR138" s="38"/>
      <c r="UPS138" s="38"/>
      <c r="UPT138" s="38"/>
      <c r="UPU138" s="38"/>
      <c r="UPV138" s="38"/>
      <c r="UPW138" s="38"/>
      <c r="UPX138" s="38"/>
      <c r="UPY138" s="38"/>
      <c r="UPZ138" s="38"/>
      <c r="UQA138" s="38"/>
      <c r="UQB138" s="38"/>
      <c r="UQC138" s="38"/>
      <c r="UQD138" s="38"/>
      <c r="UQE138" s="38"/>
      <c r="UQF138" s="38"/>
      <c r="UQG138" s="38"/>
      <c r="UQH138" s="38"/>
      <c r="UQI138" s="38"/>
      <c r="UQJ138" s="38"/>
      <c r="UQK138" s="38"/>
      <c r="UQL138" s="38"/>
      <c r="UQM138" s="38"/>
      <c r="UQN138" s="38"/>
      <c r="UQO138" s="38"/>
      <c r="UQP138" s="38"/>
      <c r="UQQ138" s="38"/>
      <c r="UQR138" s="38"/>
      <c r="UQS138" s="38"/>
      <c r="UQT138" s="38"/>
      <c r="UQU138" s="38"/>
      <c r="UQV138" s="38"/>
      <c r="UQW138" s="38"/>
      <c r="UQX138" s="38"/>
      <c r="UQY138" s="38"/>
      <c r="UQZ138" s="38"/>
      <c r="URA138" s="38"/>
      <c r="URB138" s="38"/>
      <c r="URC138" s="38"/>
      <c r="URD138" s="38"/>
      <c r="URE138" s="38"/>
      <c r="URF138" s="38"/>
      <c r="URG138" s="38"/>
      <c r="URH138" s="38"/>
      <c r="URI138" s="38"/>
      <c r="URJ138" s="38"/>
      <c r="URK138" s="38"/>
      <c r="URL138" s="38"/>
      <c r="URM138" s="38"/>
      <c r="URN138" s="38"/>
      <c r="URO138" s="38"/>
      <c r="URP138" s="38"/>
      <c r="URQ138" s="38"/>
      <c r="URR138" s="38"/>
      <c r="URS138" s="38"/>
      <c r="URT138" s="38"/>
      <c r="URU138" s="38"/>
      <c r="URV138" s="38"/>
      <c r="URW138" s="38"/>
      <c r="URX138" s="38"/>
      <c r="URY138" s="38"/>
      <c r="URZ138" s="38"/>
      <c r="USA138" s="38"/>
      <c r="USB138" s="38"/>
      <c r="USC138" s="38"/>
      <c r="USD138" s="38"/>
      <c r="USE138" s="38"/>
      <c r="USF138" s="38"/>
      <c r="USG138" s="38"/>
      <c r="USH138" s="38"/>
      <c r="USI138" s="38"/>
      <c r="USJ138" s="38"/>
      <c r="USK138" s="38"/>
      <c r="USL138" s="38"/>
      <c r="USM138" s="38"/>
      <c r="USN138" s="38"/>
      <c r="USO138" s="38"/>
      <c r="USP138" s="38"/>
      <c r="USQ138" s="38"/>
      <c r="USR138" s="38"/>
      <c r="USS138" s="38"/>
      <c r="UST138" s="38"/>
      <c r="USU138" s="38"/>
      <c r="USV138" s="38"/>
      <c r="USW138" s="38"/>
      <c r="USX138" s="38"/>
      <c r="USY138" s="38"/>
      <c r="USZ138" s="38"/>
      <c r="UTA138" s="38"/>
      <c r="UTB138" s="38"/>
      <c r="UTC138" s="38"/>
      <c r="UTD138" s="38"/>
      <c r="UTE138" s="38"/>
      <c r="UTF138" s="38"/>
      <c r="UTG138" s="38"/>
      <c r="UTH138" s="38"/>
      <c r="UTI138" s="38"/>
      <c r="UTJ138" s="38"/>
      <c r="UTK138" s="38"/>
      <c r="UTL138" s="38"/>
      <c r="UTM138" s="38"/>
      <c r="UTN138" s="38"/>
      <c r="UTO138" s="38"/>
      <c r="UTP138" s="38"/>
      <c r="UTQ138" s="38"/>
      <c r="UTR138" s="38"/>
      <c r="UTS138" s="38"/>
      <c r="UTT138" s="38"/>
      <c r="UTU138" s="38"/>
      <c r="UTV138" s="38"/>
      <c r="UTW138" s="38"/>
      <c r="UTX138" s="38"/>
      <c r="UTY138" s="38"/>
      <c r="UTZ138" s="38"/>
      <c r="UUA138" s="38"/>
      <c r="UUB138" s="38"/>
      <c r="UUC138" s="38"/>
      <c r="UUD138" s="38"/>
      <c r="UUE138" s="38"/>
      <c r="UUF138" s="38"/>
      <c r="UUG138" s="38"/>
      <c r="UUH138" s="38"/>
      <c r="UUI138" s="38"/>
      <c r="UUJ138" s="38"/>
      <c r="UUK138" s="38"/>
      <c r="UUL138" s="38"/>
      <c r="UUM138" s="38"/>
      <c r="UUN138" s="38"/>
      <c r="UUO138" s="38"/>
      <c r="UUP138" s="38"/>
      <c r="UUQ138" s="38"/>
      <c r="UUR138" s="38"/>
      <c r="UUS138" s="38"/>
      <c r="UUT138" s="38"/>
      <c r="UUU138" s="38"/>
      <c r="UUV138" s="38"/>
      <c r="UUW138" s="38"/>
      <c r="UUX138" s="38"/>
      <c r="UUY138" s="38"/>
      <c r="UUZ138" s="38"/>
      <c r="UVA138" s="38"/>
      <c r="UVB138" s="38"/>
      <c r="UVC138" s="38"/>
      <c r="UVD138" s="38"/>
      <c r="UVE138" s="38"/>
      <c r="UVF138" s="38"/>
      <c r="UVG138" s="38"/>
      <c r="UVH138" s="38"/>
      <c r="UVI138" s="38"/>
      <c r="UVJ138" s="38"/>
      <c r="UVK138" s="38"/>
      <c r="UVL138" s="38"/>
      <c r="UVM138" s="38"/>
      <c r="UVN138" s="38"/>
      <c r="UVO138" s="38"/>
      <c r="UVP138" s="38"/>
      <c r="UVQ138" s="38"/>
      <c r="UVR138" s="38"/>
      <c r="UVS138" s="38"/>
      <c r="UVT138" s="38"/>
      <c r="UVU138" s="38"/>
      <c r="UVV138" s="38"/>
      <c r="UVW138" s="38"/>
      <c r="UVX138" s="38"/>
      <c r="UVY138" s="38"/>
      <c r="UVZ138" s="38"/>
      <c r="UWA138" s="38"/>
      <c r="UWB138" s="38"/>
      <c r="UWC138" s="38"/>
      <c r="UWD138" s="38"/>
      <c r="UWE138" s="38"/>
      <c r="UWF138" s="38"/>
      <c r="UWG138" s="38"/>
      <c r="UWH138" s="38"/>
      <c r="UWI138" s="38"/>
      <c r="UWJ138" s="38"/>
      <c r="UWK138" s="38"/>
      <c r="UWL138" s="38"/>
      <c r="UWM138" s="38"/>
      <c r="UWN138" s="38"/>
      <c r="UWO138" s="38"/>
      <c r="UWP138" s="38"/>
      <c r="UWQ138" s="38"/>
      <c r="UWR138" s="38"/>
      <c r="UWS138" s="38"/>
      <c r="UWT138" s="38"/>
      <c r="UWU138" s="38"/>
      <c r="UWV138" s="38"/>
      <c r="UWW138" s="38"/>
      <c r="UWX138" s="38"/>
      <c r="UWY138" s="38"/>
      <c r="UWZ138" s="38"/>
      <c r="UXA138" s="38"/>
      <c r="UXB138" s="38"/>
      <c r="UXC138" s="38"/>
      <c r="UXD138" s="38"/>
      <c r="UXE138" s="38"/>
      <c r="UXF138" s="38"/>
      <c r="UXG138" s="38"/>
      <c r="UXH138" s="38"/>
      <c r="UXI138" s="38"/>
      <c r="UXJ138" s="38"/>
      <c r="UXK138" s="38"/>
      <c r="UXL138" s="38"/>
      <c r="UXM138" s="38"/>
      <c r="UXN138" s="38"/>
      <c r="UXO138" s="38"/>
      <c r="UXP138" s="38"/>
      <c r="UXQ138" s="38"/>
      <c r="UXR138" s="38"/>
      <c r="UXS138" s="38"/>
      <c r="UXT138" s="38"/>
      <c r="UXU138" s="38"/>
      <c r="UXV138" s="38"/>
      <c r="UXW138" s="38"/>
      <c r="UXX138" s="38"/>
      <c r="UXY138" s="38"/>
      <c r="UXZ138" s="38"/>
      <c r="UYA138" s="38"/>
      <c r="UYB138" s="38"/>
      <c r="UYC138" s="38"/>
      <c r="UYD138" s="38"/>
      <c r="UYE138" s="38"/>
      <c r="UYF138" s="38"/>
      <c r="UYG138" s="38"/>
      <c r="UYH138" s="38"/>
      <c r="UYI138" s="38"/>
      <c r="UYJ138" s="38"/>
      <c r="UYK138" s="38"/>
      <c r="UYL138" s="38"/>
      <c r="UYM138" s="38"/>
      <c r="UYN138" s="38"/>
      <c r="UYO138" s="38"/>
      <c r="UYP138" s="38"/>
      <c r="UYQ138" s="38"/>
      <c r="UYR138" s="38"/>
      <c r="UYS138" s="38"/>
      <c r="UYT138" s="38"/>
      <c r="UYU138" s="38"/>
      <c r="UYV138" s="38"/>
      <c r="UYW138" s="38"/>
      <c r="UYX138" s="38"/>
      <c r="UYY138" s="38"/>
      <c r="UYZ138" s="38"/>
      <c r="UZA138" s="38"/>
      <c r="UZB138" s="38"/>
      <c r="UZC138" s="38"/>
      <c r="UZD138" s="38"/>
      <c r="UZE138" s="38"/>
      <c r="UZF138" s="38"/>
      <c r="UZG138" s="38"/>
      <c r="UZH138" s="38"/>
      <c r="UZI138" s="38"/>
      <c r="UZJ138" s="38"/>
      <c r="UZK138" s="38"/>
      <c r="UZL138" s="38"/>
      <c r="UZM138" s="38"/>
      <c r="UZN138" s="38"/>
      <c r="UZO138" s="38"/>
      <c r="UZP138" s="38"/>
      <c r="UZQ138" s="38"/>
      <c r="UZR138" s="38"/>
      <c r="UZS138" s="38"/>
      <c r="UZT138" s="38"/>
      <c r="UZU138" s="38"/>
      <c r="UZV138" s="38"/>
      <c r="UZW138" s="38"/>
      <c r="UZX138" s="38"/>
      <c r="UZY138" s="38"/>
      <c r="UZZ138" s="38"/>
      <c r="VAA138" s="38"/>
      <c r="VAB138" s="38"/>
      <c r="VAC138" s="38"/>
      <c r="VAD138" s="38"/>
      <c r="VAE138" s="38"/>
      <c r="VAF138" s="38"/>
      <c r="VAG138" s="38"/>
      <c r="VAH138" s="38"/>
      <c r="VAI138" s="38"/>
      <c r="VAJ138" s="38"/>
      <c r="VAK138" s="38"/>
      <c r="VAL138" s="38"/>
      <c r="VAM138" s="38"/>
      <c r="VAN138" s="38"/>
      <c r="VAO138" s="38"/>
      <c r="VAP138" s="38"/>
      <c r="VAQ138" s="38"/>
      <c r="VAR138" s="38"/>
      <c r="VAS138" s="38"/>
      <c r="VAT138" s="38"/>
      <c r="VAU138" s="38"/>
      <c r="VAV138" s="38"/>
      <c r="VAW138" s="38"/>
      <c r="VAX138" s="38"/>
      <c r="VAY138" s="38"/>
      <c r="VAZ138" s="38"/>
      <c r="VBA138" s="38"/>
      <c r="VBB138" s="38"/>
      <c r="VBC138" s="38"/>
      <c r="VBD138" s="38"/>
      <c r="VBE138" s="38"/>
      <c r="VBF138" s="38"/>
      <c r="VBG138" s="38"/>
      <c r="VBH138" s="38"/>
      <c r="VBI138" s="38"/>
      <c r="VBJ138" s="38"/>
      <c r="VBK138" s="38"/>
      <c r="VBL138" s="38"/>
      <c r="VBM138" s="38"/>
      <c r="VBN138" s="38"/>
      <c r="VBO138" s="38"/>
      <c r="VBP138" s="38"/>
      <c r="VBQ138" s="38"/>
      <c r="VBR138" s="38"/>
      <c r="VBS138" s="38"/>
      <c r="VBT138" s="38"/>
      <c r="VBU138" s="38"/>
      <c r="VBV138" s="38"/>
      <c r="VBW138" s="38"/>
      <c r="VBX138" s="38"/>
      <c r="VBY138" s="38"/>
      <c r="VBZ138" s="38"/>
      <c r="VCA138" s="38"/>
      <c r="VCB138" s="38"/>
      <c r="VCC138" s="38"/>
      <c r="VCD138" s="38"/>
      <c r="VCE138" s="38"/>
      <c r="VCF138" s="38"/>
      <c r="VCG138" s="38"/>
      <c r="VCH138" s="38"/>
      <c r="VCI138" s="38"/>
      <c r="VCJ138" s="38"/>
      <c r="VCK138" s="38"/>
      <c r="VCL138" s="38"/>
      <c r="VCM138" s="38"/>
      <c r="VCN138" s="38"/>
      <c r="VCO138" s="38"/>
      <c r="VCP138" s="38"/>
      <c r="VCQ138" s="38"/>
      <c r="VCR138" s="38"/>
      <c r="VCS138" s="38"/>
      <c r="VCT138" s="38"/>
      <c r="VCU138" s="38"/>
      <c r="VCV138" s="38"/>
      <c r="VCW138" s="38"/>
      <c r="VCX138" s="38"/>
      <c r="VCY138" s="38"/>
      <c r="VCZ138" s="38"/>
      <c r="VDA138" s="38"/>
      <c r="VDB138" s="38"/>
      <c r="VDC138" s="38"/>
      <c r="VDD138" s="38"/>
      <c r="VDE138" s="38"/>
      <c r="VDF138" s="38"/>
      <c r="VDG138" s="38"/>
      <c r="VDH138" s="38"/>
      <c r="VDI138" s="38"/>
      <c r="VDJ138" s="38"/>
      <c r="VDK138" s="38"/>
      <c r="VDL138" s="38"/>
      <c r="VDM138" s="38"/>
      <c r="VDN138" s="38"/>
      <c r="VDO138" s="38"/>
      <c r="VDP138" s="38"/>
      <c r="VDQ138" s="38"/>
      <c r="VDR138" s="38"/>
      <c r="VDS138" s="38"/>
      <c r="VDT138" s="38"/>
      <c r="VDU138" s="38"/>
      <c r="VDV138" s="38"/>
      <c r="VDW138" s="38"/>
      <c r="VDX138" s="38"/>
      <c r="VDY138" s="38"/>
      <c r="VDZ138" s="38"/>
      <c r="VEA138" s="38"/>
      <c r="VEB138" s="38"/>
      <c r="VEC138" s="38"/>
      <c r="VED138" s="38"/>
      <c r="VEE138" s="38"/>
      <c r="VEF138" s="38"/>
      <c r="VEG138" s="38"/>
      <c r="VEH138" s="38"/>
      <c r="VEI138" s="38"/>
      <c r="VEJ138" s="38"/>
      <c r="VEK138" s="38"/>
      <c r="VEL138" s="38"/>
      <c r="VEM138" s="38"/>
      <c r="VEN138" s="38"/>
      <c r="VEO138" s="38"/>
      <c r="VEP138" s="38"/>
      <c r="VEQ138" s="38"/>
      <c r="VER138" s="38"/>
      <c r="VES138" s="38"/>
      <c r="VET138" s="38"/>
      <c r="VEU138" s="38"/>
      <c r="VEV138" s="38"/>
      <c r="VEW138" s="38"/>
      <c r="VEX138" s="38"/>
      <c r="VEY138" s="38"/>
      <c r="VEZ138" s="38"/>
      <c r="VFA138" s="38"/>
      <c r="VFB138" s="38"/>
      <c r="VFC138" s="38"/>
      <c r="VFD138" s="38"/>
      <c r="VFE138" s="38"/>
      <c r="VFF138" s="38"/>
      <c r="VFG138" s="38"/>
      <c r="VFH138" s="38"/>
      <c r="VFI138" s="38"/>
      <c r="VFJ138" s="38"/>
      <c r="VFK138" s="38"/>
      <c r="VFL138" s="38"/>
      <c r="VFM138" s="38"/>
      <c r="VFN138" s="38"/>
      <c r="VFO138" s="38"/>
      <c r="VFP138" s="38"/>
      <c r="VFQ138" s="38"/>
      <c r="VFR138" s="38"/>
      <c r="VFS138" s="38"/>
      <c r="VFT138" s="38"/>
      <c r="VFU138" s="38"/>
      <c r="VFV138" s="38"/>
      <c r="VFW138" s="38"/>
      <c r="VFX138" s="38"/>
      <c r="VFY138" s="38"/>
      <c r="VFZ138" s="38"/>
      <c r="VGA138" s="38"/>
      <c r="VGB138" s="38"/>
      <c r="VGC138" s="38"/>
      <c r="VGD138" s="38"/>
      <c r="VGE138" s="38"/>
      <c r="VGF138" s="38"/>
      <c r="VGG138" s="38"/>
      <c r="VGH138" s="38"/>
      <c r="VGI138" s="38"/>
      <c r="VGJ138" s="38"/>
      <c r="VGK138" s="38"/>
      <c r="VGL138" s="38"/>
      <c r="VGM138" s="38"/>
      <c r="VGN138" s="38"/>
      <c r="VGO138" s="38"/>
      <c r="VGP138" s="38"/>
      <c r="VGQ138" s="38"/>
      <c r="VGR138" s="38"/>
      <c r="VGS138" s="38"/>
      <c r="VGT138" s="38"/>
      <c r="VGU138" s="38"/>
      <c r="VGV138" s="38"/>
      <c r="VGW138" s="38"/>
      <c r="VGX138" s="38"/>
      <c r="VGY138" s="38"/>
      <c r="VGZ138" s="38"/>
      <c r="VHA138" s="38"/>
      <c r="VHB138" s="38"/>
      <c r="VHC138" s="38"/>
      <c r="VHD138" s="38"/>
      <c r="VHE138" s="38"/>
      <c r="VHF138" s="38"/>
      <c r="VHG138" s="38"/>
      <c r="VHH138" s="38"/>
      <c r="VHI138" s="38"/>
      <c r="VHJ138" s="38"/>
      <c r="VHK138" s="38"/>
      <c r="VHL138" s="38"/>
      <c r="VHM138" s="38"/>
      <c r="VHN138" s="38"/>
      <c r="VHO138" s="38"/>
      <c r="VHP138" s="38"/>
      <c r="VHQ138" s="38"/>
      <c r="VHR138" s="38"/>
      <c r="VHS138" s="38"/>
      <c r="VHT138" s="38"/>
      <c r="VHU138" s="38"/>
      <c r="VHV138" s="38"/>
      <c r="VHW138" s="38"/>
      <c r="VHX138" s="38"/>
      <c r="VHY138" s="38"/>
      <c r="VHZ138" s="38"/>
      <c r="VIA138" s="38"/>
      <c r="VIB138" s="38"/>
      <c r="VIC138" s="38"/>
      <c r="VID138" s="38"/>
      <c r="VIE138" s="38"/>
      <c r="VIF138" s="38"/>
      <c r="VIG138" s="38"/>
      <c r="VIH138" s="38"/>
      <c r="VII138" s="38"/>
      <c r="VIJ138" s="38"/>
      <c r="VIK138" s="38"/>
      <c r="VIL138" s="38"/>
      <c r="VIM138" s="38"/>
      <c r="VIN138" s="38"/>
      <c r="VIO138" s="38"/>
      <c r="VIP138" s="38"/>
      <c r="VIQ138" s="38"/>
      <c r="VIR138" s="38"/>
      <c r="VIS138" s="38"/>
      <c r="VIT138" s="38"/>
      <c r="VIU138" s="38"/>
      <c r="VIV138" s="38"/>
      <c r="VIW138" s="38"/>
      <c r="VIX138" s="38"/>
      <c r="VIY138" s="38"/>
      <c r="VIZ138" s="38"/>
      <c r="VJA138" s="38"/>
      <c r="VJB138" s="38"/>
      <c r="VJC138" s="38"/>
      <c r="VJD138" s="38"/>
      <c r="VJE138" s="38"/>
      <c r="VJF138" s="38"/>
      <c r="VJG138" s="38"/>
      <c r="VJH138" s="38"/>
      <c r="VJI138" s="38"/>
      <c r="VJJ138" s="38"/>
      <c r="VJK138" s="38"/>
      <c r="VJL138" s="38"/>
      <c r="VJM138" s="38"/>
      <c r="VJN138" s="38"/>
      <c r="VJO138" s="38"/>
      <c r="VJP138" s="38"/>
      <c r="VJQ138" s="38"/>
      <c r="VJR138" s="38"/>
      <c r="VJS138" s="38"/>
      <c r="VJT138" s="38"/>
      <c r="VJU138" s="38"/>
      <c r="VJV138" s="38"/>
      <c r="VJW138" s="38"/>
      <c r="VJX138" s="38"/>
      <c r="VJY138" s="38"/>
      <c r="VJZ138" s="38"/>
      <c r="VKA138" s="38"/>
      <c r="VKB138" s="38"/>
      <c r="VKC138" s="38"/>
      <c r="VKD138" s="38"/>
      <c r="VKE138" s="38"/>
      <c r="VKF138" s="38"/>
      <c r="VKG138" s="38"/>
      <c r="VKH138" s="38"/>
      <c r="VKI138" s="38"/>
      <c r="VKJ138" s="38"/>
      <c r="VKK138" s="38"/>
      <c r="VKL138" s="38"/>
      <c r="VKM138" s="38"/>
      <c r="VKN138" s="38"/>
      <c r="VKO138" s="38"/>
      <c r="VKP138" s="38"/>
      <c r="VKQ138" s="38"/>
      <c r="VKR138" s="38"/>
      <c r="VKS138" s="38"/>
      <c r="VKT138" s="38"/>
      <c r="VKU138" s="38"/>
      <c r="VKV138" s="38"/>
      <c r="VKW138" s="38"/>
      <c r="VKX138" s="38"/>
      <c r="VKY138" s="38"/>
      <c r="VKZ138" s="38"/>
      <c r="VLA138" s="38"/>
      <c r="VLB138" s="38"/>
      <c r="VLC138" s="38"/>
      <c r="VLD138" s="38"/>
      <c r="VLE138" s="38"/>
      <c r="VLF138" s="38"/>
      <c r="VLG138" s="38"/>
      <c r="VLH138" s="38"/>
      <c r="VLI138" s="38"/>
      <c r="VLJ138" s="38"/>
      <c r="VLK138" s="38"/>
      <c r="VLL138" s="38"/>
      <c r="VLM138" s="38"/>
      <c r="VLN138" s="38"/>
      <c r="VLO138" s="38"/>
      <c r="VLP138" s="38"/>
      <c r="VLQ138" s="38"/>
      <c r="VLR138" s="38"/>
      <c r="VLS138" s="38"/>
      <c r="VLT138" s="38"/>
      <c r="VLU138" s="38"/>
      <c r="VLV138" s="38"/>
      <c r="VLW138" s="38"/>
      <c r="VLX138" s="38"/>
      <c r="VLY138" s="38"/>
      <c r="VLZ138" s="38"/>
      <c r="VMA138" s="38"/>
      <c r="VMB138" s="38"/>
      <c r="VMC138" s="38"/>
      <c r="VMD138" s="38"/>
      <c r="VME138" s="38"/>
      <c r="VMF138" s="38"/>
      <c r="VMG138" s="38"/>
      <c r="VMH138" s="38"/>
      <c r="VMI138" s="38"/>
      <c r="VMJ138" s="38"/>
      <c r="VMK138" s="38"/>
      <c r="VML138" s="38"/>
      <c r="VMM138" s="38"/>
      <c r="VMN138" s="38"/>
      <c r="VMO138" s="38"/>
      <c r="VMP138" s="38"/>
      <c r="VMQ138" s="38"/>
      <c r="VMR138" s="38"/>
      <c r="VMS138" s="38"/>
      <c r="VMT138" s="38"/>
      <c r="VMU138" s="38"/>
      <c r="VMV138" s="38"/>
      <c r="VMW138" s="38"/>
      <c r="VMX138" s="38"/>
      <c r="VMY138" s="38"/>
      <c r="VMZ138" s="38"/>
      <c r="VNA138" s="38"/>
      <c r="VNB138" s="38"/>
      <c r="VNC138" s="38"/>
      <c r="VND138" s="38"/>
      <c r="VNE138" s="38"/>
      <c r="VNF138" s="38"/>
      <c r="VNG138" s="38"/>
      <c r="VNH138" s="38"/>
      <c r="VNI138" s="38"/>
      <c r="VNJ138" s="38"/>
      <c r="VNK138" s="38"/>
      <c r="VNL138" s="38"/>
      <c r="VNM138" s="38"/>
      <c r="VNN138" s="38"/>
      <c r="VNO138" s="38"/>
      <c r="VNP138" s="38"/>
      <c r="VNQ138" s="38"/>
      <c r="VNR138" s="38"/>
      <c r="VNS138" s="38"/>
      <c r="VNT138" s="38"/>
      <c r="VNU138" s="38"/>
      <c r="VNV138" s="38"/>
      <c r="VNW138" s="38"/>
      <c r="VNX138" s="38"/>
      <c r="VNY138" s="38"/>
      <c r="VNZ138" s="38"/>
      <c r="VOA138" s="38"/>
      <c r="VOB138" s="38"/>
      <c r="VOC138" s="38"/>
      <c r="VOD138" s="38"/>
      <c r="VOE138" s="38"/>
      <c r="VOF138" s="38"/>
      <c r="VOG138" s="38"/>
      <c r="VOH138" s="38"/>
      <c r="VOI138" s="38"/>
      <c r="VOJ138" s="38"/>
      <c r="VOK138" s="38"/>
      <c r="VOL138" s="38"/>
      <c r="VOM138" s="38"/>
      <c r="VON138" s="38"/>
      <c r="VOO138" s="38"/>
      <c r="VOP138" s="38"/>
      <c r="VOQ138" s="38"/>
      <c r="VOR138" s="38"/>
      <c r="VOS138" s="38"/>
      <c r="VOT138" s="38"/>
      <c r="VOU138" s="38"/>
      <c r="VOV138" s="38"/>
      <c r="VOW138" s="38"/>
      <c r="VOX138" s="38"/>
      <c r="VOY138" s="38"/>
      <c r="VOZ138" s="38"/>
      <c r="VPA138" s="38"/>
      <c r="VPB138" s="38"/>
      <c r="VPC138" s="38"/>
      <c r="VPD138" s="38"/>
      <c r="VPE138" s="38"/>
      <c r="VPF138" s="38"/>
      <c r="VPG138" s="38"/>
      <c r="VPH138" s="38"/>
      <c r="VPI138" s="38"/>
      <c r="VPJ138" s="38"/>
      <c r="VPK138" s="38"/>
      <c r="VPL138" s="38"/>
      <c r="VPM138" s="38"/>
      <c r="VPN138" s="38"/>
      <c r="VPO138" s="38"/>
      <c r="VPP138" s="38"/>
      <c r="VPQ138" s="38"/>
      <c r="VPR138" s="38"/>
      <c r="VPS138" s="38"/>
      <c r="VPT138" s="38"/>
      <c r="VPU138" s="38"/>
      <c r="VPV138" s="38"/>
      <c r="VPW138" s="38"/>
      <c r="VPX138" s="38"/>
      <c r="VPY138" s="38"/>
      <c r="VPZ138" s="38"/>
      <c r="VQA138" s="38"/>
      <c r="VQB138" s="38"/>
      <c r="VQC138" s="38"/>
      <c r="VQD138" s="38"/>
      <c r="VQE138" s="38"/>
      <c r="VQF138" s="38"/>
      <c r="VQG138" s="38"/>
      <c r="VQH138" s="38"/>
      <c r="VQI138" s="38"/>
      <c r="VQJ138" s="38"/>
      <c r="VQK138" s="38"/>
      <c r="VQL138" s="38"/>
      <c r="VQM138" s="38"/>
      <c r="VQN138" s="38"/>
      <c r="VQO138" s="38"/>
      <c r="VQP138" s="38"/>
      <c r="VQQ138" s="38"/>
      <c r="VQR138" s="38"/>
      <c r="VQS138" s="38"/>
      <c r="VQT138" s="38"/>
      <c r="VQU138" s="38"/>
      <c r="VQV138" s="38"/>
      <c r="VQW138" s="38"/>
      <c r="VQX138" s="38"/>
      <c r="VQY138" s="38"/>
      <c r="VQZ138" s="38"/>
      <c r="VRA138" s="38"/>
      <c r="VRB138" s="38"/>
      <c r="VRC138" s="38"/>
      <c r="VRD138" s="38"/>
      <c r="VRE138" s="38"/>
      <c r="VRF138" s="38"/>
      <c r="VRG138" s="38"/>
      <c r="VRH138" s="38"/>
      <c r="VRI138" s="38"/>
      <c r="VRJ138" s="38"/>
      <c r="VRK138" s="38"/>
      <c r="VRL138" s="38"/>
      <c r="VRM138" s="38"/>
      <c r="VRN138" s="38"/>
      <c r="VRO138" s="38"/>
      <c r="VRP138" s="38"/>
      <c r="VRQ138" s="38"/>
      <c r="VRR138" s="38"/>
      <c r="VRS138" s="38"/>
      <c r="VRT138" s="38"/>
      <c r="VRU138" s="38"/>
      <c r="VRV138" s="38"/>
      <c r="VRW138" s="38"/>
      <c r="VRX138" s="38"/>
      <c r="VRY138" s="38"/>
      <c r="VRZ138" s="38"/>
      <c r="VSA138" s="38"/>
      <c r="VSB138" s="38"/>
      <c r="VSC138" s="38"/>
      <c r="VSD138" s="38"/>
      <c r="VSE138" s="38"/>
      <c r="VSF138" s="38"/>
      <c r="VSG138" s="38"/>
      <c r="VSH138" s="38"/>
      <c r="VSI138" s="38"/>
      <c r="VSJ138" s="38"/>
      <c r="VSK138" s="38"/>
      <c r="VSL138" s="38"/>
      <c r="VSM138" s="38"/>
      <c r="VSN138" s="38"/>
      <c r="VSO138" s="38"/>
      <c r="VSP138" s="38"/>
      <c r="VSQ138" s="38"/>
      <c r="VSR138" s="38"/>
      <c r="VSS138" s="38"/>
      <c r="VST138" s="38"/>
      <c r="VSU138" s="38"/>
      <c r="VSV138" s="38"/>
      <c r="VSW138" s="38"/>
      <c r="VSX138" s="38"/>
      <c r="VSY138" s="38"/>
      <c r="VSZ138" s="38"/>
      <c r="VTA138" s="38"/>
      <c r="VTB138" s="38"/>
      <c r="VTC138" s="38"/>
      <c r="VTD138" s="38"/>
      <c r="VTE138" s="38"/>
      <c r="VTF138" s="38"/>
      <c r="VTG138" s="38"/>
      <c r="VTH138" s="38"/>
      <c r="VTI138" s="38"/>
      <c r="VTJ138" s="38"/>
      <c r="VTK138" s="38"/>
      <c r="VTL138" s="38"/>
      <c r="VTM138" s="38"/>
      <c r="VTN138" s="38"/>
      <c r="VTO138" s="38"/>
      <c r="VTP138" s="38"/>
      <c r="VTQ138" s="38"/>
      <c r="VTR138" s="38"/>
      <c r="VTS138" s="38"/>
      <c r="VTT138" s="38"/>
      <c r="VTU138" s="38"/>
      <c r="VTV138" s="38"/>
      <c r="VTW138" s="38"/>
      <c r="VTX138" s="38"/>
      <c r="VTY138" s="38"/>
      <c r="VTZ138" s="38"/>
      <c r="VUA138" s="38"/>
      <c r="VUB138" s="38"/>
      <c r="VUC138" s="38"/>
      <c r="VUD138" s="38"/>
      <c r="VUE138" s="38"/>
      <c r="VUF138" s="38"/>
      <c r="VUG138" s="38"/>
      <c r="VUH138" s="38"/>
      <c r="VUI138" s="38"/>
      <c r="VUJ138" s="38"/>
      <c r="VUK138" s="38"/>
      <c r="VUL138" s="38"/>
      <c r="VUM138" s="38"/>
      <c r="VUN138" s="38"/>
      <c r="VUO138" s="38"/>
      <c r="VUP138" s="38"/>
      <c r="VUQ138" s="38"/>
      <c r="VUR138" s="38"/>
      <c r="VUS138" s="38"/>
      <c r="VUT138" s="38"/>
      <c r="VUU138" s="38"/>
      <c r="VUV138" s="38"/>
      <c r="VUW138" s="38"/>
      <c r="VUX138" s="38"/>
      <c r="VUY138" s="38"/>
      <c r="VUZ138" s="38"/>
      <c r="VVA138" s="38"/>
      <c r="VVB138" s="38"/>
      <c r="VVC138" s="38"/>
      <c r="VVD138" s="38"/>
      <c r="VVE138" s="38"/>
      <c r="VVF138" s="38"/>
      <c r="VVG138" s="38"/>
      <c r="VVH138" s="38"/>
      <c r="VVI138" s="38"/>
      <c r="VVJ138" s="38"/>
      <c r="VVK138" s="38"/>
      <c r="VVL138" s="38"/>
      <c r="VVM138" s="38"/>
      <c r="VVN138" s="38"/>
      <c r="VVO138" s="38"/>
      <c r="VVP138" s="38"/>
      <c r="VVQ138" s="38"/>
      <c r="VVR138" s="38"/>
      <c r="VVS138" s="38"/>
      <c r="VVT138" s="38"/>
      <c r="VVU138" s="38"/>
      <c r="VVV138" s="38"/>
      <c r="VVW138" s="38"/>
      <c r="VVX138" s="38"/>
      <c r="VVY138" s="38"/>
      <c r="VVZ138" s="38"/>
      <c r="VWA138" s="38"/>
      <c r="VWB138" s="38"/>
      <c r="VWC138" s="38"/>
      <c r="VWD138" s="38"/>
      <c r="VWE138" s="38"/>
      <c r="VWF138" s="38"/>
      <c r="VWG138" s="38"/>
      <c r="VWH138" s="38"/>
      <c r="VWI138" s="38"/>
      <c r="VWJ138" s="38"/>
      <c r="VWK138" s="38"/>
      <c r="VWL138" s="38"/>
      <c r="VWM138" s="38"/>
      <c r="VWN138" s="38"/>
      <c r="VWO138" s="38"/>
      <c r="VWP138" s="38"/>
      <c r="VWQ138" s="38"/>
      <c r="VWR138" s="38"/>
      <c r="VWS138" s="38"/>
      <c r="VWT138" s="38"/>
      <c r="VWU138" s="38"/>
      <c r="VWV138" s="38"/>
      <c r="VWW138" s="38"/>
      <c r="VWX138" s="38"/>
      <c r="VWY138" s="38"/>
      <c r="VWZ138" s="38"/>
      <c r="VXA138" s="38"/>
      <c r="VXB138" s="38"/>
      <c r="VXC138" s="38"/>
      <c r="VXD138" s="38"/>
      <c r="VXE138" s="38"/>
      <c r="VXF138" s="38"/>
      <c r="VXG138" s="38"/>
      <c r="VXH138" s="38"/>
      <c r="VXI138" s="38"/>
      <c r="VXJ138" s="38"/>
      <c r="VXK138" s="38"/>
      <c r="VXL138" s="38"/>
      <c r="VXM138" s="38"/>
      <c r="VXN138" s="38"/>
      <c r="VXO138" s="38"/>
      <c r="VXP138" s="38"/>
      <c r="VXQ138" s="38"/>
      <c r="VXR138" s="38"/>
      <c r="VXS138" s="38"/>
      <c r="VXT138" s="38"/>
      <c r="VXU138" s="38"/>
      <c r="VXV138" s="38"/>
      <c r="VXW138" s="38"/>
      <c r="VXX138" s="38"/>
      <c r="VXY138" s="38"/>
      <c r="VXZ138" s="38"/>
      <c r="VYA138" s="38"/>
      <c r="VYB138" s="38"/>
      <c r="VYC138" s="38"/>
      <c r="VYD138" s="38"/>
      <c r="VYE138" s="38"/>
      <c r="VYF138" s="38"/>
      <c r="VYG138" s="38"/>
      <c r="VYH138" s="38"/>
      <c r="VYI138" s="38"/>
      <c r="VYJ138" s="38"/>
      <c r="VYK138" s="38"/>
      <c r="VYL138" s="38"/>
      <c r="VYM138" s="38"/>
      <c r="VYN138" s="38"/>
      <c r="VYO138" s="38"/>
      <c r="VYP138" s="38"/>
      <c r="VYQ138" s="38"/>
      <c r="VYR138" s="38"/>
      <c r="VYS138" s="38"/>
      <c r="VYT138" s="38"/>
      <c r="VYU138" s="38"/>
      <c r="VYV138" s="38"/>
      <c r="VYW138" s="38"/>
      <c r="VYX138" s="38"/>
      <c r="VYY138" s="38"/>
      <c r="VYZ138" s="38"/>
      <c r="VZA138" s="38"/>
      <c r="VZB138" s="38"/>
      <c r="VZC138" s="38"/>
      <c r="VZD138" s="38"/>
      <c r="VZE138" s="38"/>
      <c r="VZF138" s="38"/>
      <c r="VZG138" s="38"/>
      <c r="VZH138" s="38"/>
      <c r="VZI138" s="38"/>
      <c r="VZJ138" s="38"/>
      <c r="VZK138" s="38"/>
      <c r="VZL138" s="38"/>
      <c r="VZM138" s="38"/>
      <c r="VZN138" s="38"/>
      <c r="VZO138" s="38"/>
      <c r="VZP138" s="38"/>
      <c r="VZQ138" s="38"/>
      <c r="VZR138" s="38"/>
      <c r="VZS138" s="38"/>
      <c r="VZT138" s="38"/>
      <c r="VZU138" s="38"/>
      <c r="VZV138" s="38"/>
      <c r="VZW138" s="38"/>
      <c r="VZX138" s="38"/>
      <c r="VZY138" s="38"/>
      <c r="VZZ138" s="38"/>
      <c r="WAA138" s="38"/>
      <c r="WAB138" s="38"/>
      <c r="WAC138" s="38"/>
      <c r="WAD138" s="38"/>
      <c r="WAE138" s="38"/>
      <c r="WAF138" s="38"/>
      <c r="WAG138" s="38"/>
      <c r="WAH138" s="38"/>
      <c r="WAI138" s="38"/>
      <c r="WAJ138" s="38"/>
      <c r="WAK138" s="38"/>
      <c r="WAL138" s="38"/>
      <c r="WAM138" s="38"/>
      <c r="WAN138" s="38"/>
      <c r="WAO138" s="38"/>
      <c r="WAP138" s="38"/>
      <c r="WAQ138" s="38"/>
      <c r="WAR138" s="38"/>
      <c r="WAS138" s="38"/>
      <c r="WAT138" s="38"/>
      <c r="WAU138" s="38"/>
      <c r="WAV138" s="38"/>
      <c r="WAW138" s="38"/>
      <c r="WAX138" s="38"/>
      <c r="WAY138" s="38"/>
      <c r="WAZ138" s="38"/>
      <c r="WBA138" s="38"/>
      <c r="WBB138" s="38"/>
      <c r="WBC138" s="38"/>
      <c r="WBD138" s="38"/>
      <c r="WBE138" s="38"/>
      <c r="WBF138" s="38"/>
      <c r="WBG138" s="38"/>
      <c r="WBH138" s="38"/>
      <c r="WBI138" s="38"/>
      <c r="WBJ138" s="38"/>
      <c r="WBK138" s="38"/>
      <c r="WBL138" s="38"/>
      <c r="WBM138" s="38"/>
      <c r="WBN138" s="38"/>
      <c r="WBO138" s="38"/>
      <c r="WBP138" s="38"/>
      <c r="WBQ138" s="38"/>
      <c r="WBR138" s="38"/>
      <c r="WBS138" s="38"/>
      <c r="WBT138" s="38"/>
      <c r="WBU138" s="38"/>
      <c r="WBV138" s="38"/>
      <c r="WBW138" s="38"/>
      <c r="WBX138" s="38"/>
      <c r="WBY138" s="38"/>
      <c r="WBZ138" s="38"/>
      <c r="WCA138" s="38"/>
      <c r="WCB138" s="38"/>
      <c r="WCC138" s="38"/>
      <c r="WCD138" s="38"/>
      <c r="WCE138" s="38"/>
      <c r="WCF138" s="38"/>
      <c r="WCG138" s="38"/>
      <c r="WCH138" s="38"/>
      <c r="WCI138" s="38"/>
      <c r="WCJ138" s="38"/>
      <c r="WCK138" s="38"/>
      <c r="WCL138" s="38"/>
      <c r="WCM138" s="38"/>
      <c r="WCN138" s="38"/>
      <c r="WCO138" s="38"/>
      <c r="WCP138" s="38"/>
      <c r="WCQ138" s="38"/>
      <c r="WCR138" s="38"/>
      <c r="WCS138" s="38"/>
      <c r="WCT138" s="38"/>
      <c r="WCU138" s="38"/>
      <c r="WCV138" s="38"/>
      <c r="WCW138" s="38"/>
      <c r="WCX138" s="38"/>
      <c r="WCY138" s="38"/>
      <c r="WCZ138" s="38"/>
      <c r="WDA138" s="38"/>
      <c r="WDB138" s="38"/>
      <c r="WDC138" s="38"/>
      <c r="WDD138" s="38"/>
      <c r="WDE138" s="38"/>
      <c r="WDF138" s="38"/>
      <c r="WDG138" s="38"/>
      <c r="WDH138" s="38"/>
      <c r="WDI138" s="38"/>
      <c r="WDJ138" s="38"/>
      <c r="WDK138" s="38"/>
      <c r="WDL138" s="38"/>
      <c r="WDM138" s="38"/>
      <c r="WDN138" s="38"/>
      <c r="WDO138" s="38"/>
      <c r="WDP138" s="38"/>
      <c r="WDQ138" s="38"/>
      <c r="WDR138" s="38"/>
      <c r="WDS138" s="38"/>
      <c r="WDT138" s="38"/>
      <c r="WDU138" s="38"/>
      <c r="WDV138" s="38"/>
      <c r="WDW138" s="38"/>
      <c r="WDX138" s="38"/>
      <c r="WDY138" s="38"/>
      <c r="WDZ138" s="38"/>
      <c r="WEA138" s="38"/>
      <c r="WEB138" s="38"/>
      <c r="WEC138" s="38"/>
      <c r="WED138" s="38"/>
      <c r="WEE138" s="38"/>
      <c r="WEF138" s="38"/>
      <c r="WEG138" s="38"/>
      <c r="WEH138" s="38"/>
      <c r="WEI138" s="38"/>
      <c r="WEJ138" s="38"/>
      <c r="WEK138" s="38"/>
      <c r="WEL138" s="38"/>
      <c r="WEM138" s="38"/>
      <c r="WEN138" s="38"/>
      <c r="WEO138" s="38"/>
      <c r="WEP138" s="38"/>
      <c r="WEQ138" s="38"/>
      <c r="WER138" s="38"/>
      <c r="WES138" s="38"/>
      <c r="WET138" s="38"/>
      <c r="WEU138" s="38"/>
      <c r="WEV138" s="38"/>
      <c r="WEW138" s="38"/>
      <c r="WEX138" s="38"/>
      <c r="WEY138" s="38"/>
      <c r="WEZ138" s="38"/>
      <c r="WFA138" s="38"/>
      <c r="WFB138" s="38"/>
      <c r="WFC138" s="38"/>
      <c r="WFD138" s="38"/>
      <c r="WFE138" s="38"/>
      <c r="WFF138" s="38"/>
      <c r="WFG138" s="38"/>
      <c r="WFH138" s="38"/>
      <c r="WFI138" s="38"/>
      <c r="WFJ138" s="38"/>
      <c r="WFK138" s="38"/>
      <c r="WFL138" s="38"/>
      <c r="WFM138" s="38"/>
      <c r="WFN138" s="38"/>
      <c r="WFO138" s="38"/>
      <c r="WFP138" s="38"/>
      <c r="WFQ138" s="38"/>
      <c r="WFR138" s="38"/>
      <c r="WFS138" s="38"/>
      <c r="WFT138" s="38"/>
      <c r="WFU138" s="38"/>
      <c r="WFV138" s="38"/>
      <c r="WFW138" s="38"/>
      <c r="WFX138" s="38"/>
      <c r="WFY138" s="38"/>
      <c r="WFZ138" s="38"/>
      <c r="WGA138" s="38"/>
      <c r="WGB138" s="38"/>
      <c r="WGC138" s="38"/>
      <c r="WGD138" s="38"/>
      <c r="WGE138" s="38"/>
      <c r="WGF138" s="38"/>
      <c r="WGG138" s="38"/>
      <c r="WGH138" s="38"/>
      <c r="WGI138" s="38"/>
      <c r="WGJ138" s="38"/>
      <c r="WGK138" s="38"/>
      <c r="WGL138" s="38"/>
      <c r="WGM138" s="38"/>
      <c r="WGN138" s="38"/>
      <c r="WGO138" s="38"/>
      <c r="WGP138" s="38"/>
      <c r="WGQ138" s="38"/>
      <c r="WGR138" s="38"/>
      <c r="WGS138" s="38"/>
      <c r="WGT138" s="38"/>
      <c r="WGU138" s="38"/>
      <c r="WGV138" s="38"/>
      <c r="WGW138" s="38"/>
      <c r="WGX138" s="38"/>
      <c r="WGY138" s="38"/>
      <c r="WGZ138" s="38"/>
      <c r="WHA138" s="38"/>
      <c r="WHB138" s="38"/>
      <c r="WHC138" s="38"/>
      <c r="WHD138" s="38"/>
      <c r="WHE138" s="38"/>
      <c r="WHF138" s="38"/>
      <c r="WHG138" s="38"/>
      <c r="WHH138" s="38"/>
      <c r="WHI138" s="38"/>
      <c r="WHJ138" s="38"/>
      <c r="WHK138" s="38"/>
      <c r="WHL138" s="38"/>
      <c r="WHM138" s="38"/>
      <c r="WHN138" s="38"/>
      <c r="WHO138" s="38"/>
      <c r="WHP138" s="38"/>
      <c r="WHQ138" s="38"/>
      <c r="WHR138" s="38"/>
      <c r="WHS138" s="38"/>
      <c r="WHT138" s="38"/>
      <c r="WHU138" s="38"/>
      <c r="WHV138" s="38"/>
      <c r="WHW138" s="38"/>
      <c r="WHX138" s="38"/>
      <c r="WHY138" s="38"/>
      <c r="WHZ138" s="38"/>
      <c r="WIA138" s="38"/>
      <c r="WIB138" s="38"/>
      <c r="WIC138" s="38"/>
      <c r="WID138" s="38"/>
      <c r="WIE138" s="38"/>
      <c r="WIF138" s="38"/>
      <c r="WIG138" s="38"/>
      <c r="WIH138" s="38"/>
      <c r="WII138" s="38"/>
      <c r="WIJ138" s="38"/>
      <c r="WIK138" s="38"/>
      <c r="WIL138" s="38"/>
      <c r="WIM138" s="38"/>
      <c r="WIN138" s="38"/>
      <c r="WIO138" s="38"/>
      <c r="WIP138" s="38"/>
      <c r="WIQ138" s="38"/>
      <c r="WIR138" s="38"/>
      <c r="WIS138" s="38"/>
      <c r="WIT138" s="38"/>
      <c r="WIU138" s="38"/>
      <c r="WIV138" s="38"/>
      <c r="WIW138" s="38"/>
      <c r="WIX138" s="38"/>
      <c r="WIY138" s="38"/>
      <c r="WIZ138" s="38"/>
      <c r="WJA138" s="38"/>
      <c r="WJB138" s="38"/>
      <c r="WJC138" s="38"/>
      <c r="WJD138" s="38"/>
      <c r="WJE138" s="38"/>
      <c r="WJF138" s="38"/>
      <c r="WJG138" s="38"/>
      <c r="WJH138" s="38"/>
      <c r="WJI138" s="38"/>
      <c r="WJJ138" s="38"/>
      <c r="WJK138" s="38"/>
      <c r="WJL138" s="38"/>
      <c r="WJM138" s="38"/>
      <c r="WJN138" s="38"/>
      <c r="WJO138" s="38"/>
      <c r="WJP138" s="38"/>
      <c r="WJQ138" s="38"/>
      <c r="WJR138" s="38"/>
      <c r="WJS138" s="38"/>
      <c r="WJT138" s="38"/>
      <c r="WJU138" s="38"/>
      <c r="WJV138" s="38"/>
      <c r="WJW138" s="38"/>
      <c r="WJX138" s="38"/>
      <c r="WJY138" s="38"/>
      <c r="WJZ138" s="38"/>
      <c r="WKA138" s="38"/>
      <c r="WKB138" s="38"/>
      <c r="WKC138" s="38"/>
      <c r="WKD138" s="38"/>
      <c r="WKE138" s="38"/>
      <c r="WKF138" s="38"/>
      <c r="WKG138" s="38"/>
      <c r="WKH138" s="38"/>
      <c r="WKI138" s="38"/>
      <c r="WKJ138" s="38"/>
      <c r="WKK138" s="38"/>
      <c r="WKL138" s="38"/>
      <c r="WKM138" s="38"/>
      <c r="WKN138" s="38"/>
      <c r="WKO138" s="38"/>
      <c r="WKP138" s="38"/>
      <c r="WKQ138" s="38"/>
      <c r="WKR138" s="38"/>
      <c r="WKS138" s="38"/>
      <c r="WKT138" s="38"/>
      <c r="WKU138" s="38"/>
      <c r="WKV138" s="38"/>
      <c r="WKW138" s="38"/>
      <c r="WKX138" s="38"/>
      <c r="WKY138" s="38"/>
      <c r="WKZ138" s="38"/>
      <c r="WLA138" s="38"/>
      <c r="WLB138" s="38"/>
      <c r="WLC138" s="38"/>
      <c r="WLD138" s="38"/>
      <c r="WLE138" s="38"/>
      <c r="WLF138" s="38"/>
      <c r="WLG138" s="38"/>
      <c r="WLH138" s="38"/>
      <c r="WLI138" s="38"/>
      <c r="WLJ138" s="38"/>
      <c r="WLK138" s="38"/>
      <c r="WLL138" s="38"/>
      <c r="WLM138" s="38"/>
      <c r="WLN138" s="38"/>
      <c r="WLO138" s="38"/>
      <c r="WLP138" s="38"/>
      <c r="WLQ138" s="38"/>
      <c r="WLR138" s="38"/>
      <c r="WLS138" s="38"/>
      <c r="WLT138" s="38"/>
      <c r="WLU138" s="38"/>
      <c r="WLV138" s="38"/>
      <c r="WLW138" s="38"/>
      <c r="WLX138" s="38"/>
      <c r="WLY138" s="38"/>
      <c r="WLZ138" s="38"/>
      <c r="WMA138" s="38"/>
      <c r="WMB138" s="38"/>
      <c r="WMC138" s="38"/>
      <c r="WMD138" s="38"/>
      <c r="WME138" s="38"/>
      <c r="WMF138" s="38"/>
      <c r="WMG138" s="38"/>
      <c r="WMH138" s="38"/>
      <c r="WMI138" s="38"/>
      <c r="WMJ138" s="38"/>
      <c r="WMK138" s="38"/>
      <c r="WML138" s="38"/>
      <c r="WMM138" s="38"/>
      <c r="WMN138" s="38"/>
      <c r="WMO138" s="38"/>
      <c r="WMP138" s="38"/>
      <c r="WMQ138" s="38"/>
      <c r="WMR138" s="38"/>
      <c r="WMS138" s="38"/>
      <c r="WMT138" s="38"/>
      <c r="WMU138" s="38"/>
      <c r="WMV138" s="38"/>
      <c r="WMW138" s="38"/>
      <c r="WMX138" s="38"/>
      <c r="WMY138" s="38"/>
      <c r="WMZ138" s="38"/>
      <c r="WNA138" s="38"/>
      <c r="WNB138" s="38"/>
      <c r="WNC138" s="38"/>
      <c r="WND138" s="38"/>
      <c r="WNE138" s="38"/>
      <c r="WNF138" s="38"/>
      <c r="WNG138" s="38"/>
      <c r="WNH138" s="38"/>
      <c r="WNI138" s="38"/>
      <c r="WNJ138" s="38"/>
      <c r="WNK138" s="38"/>
      <c r="WNL138" s="38"/>
      <c r="WNM138" s="38"/>
      <c r="WNN138" s="38"/>
      <c r="WNO138" s="38"/>
      <c r="WNP138" s="38"/>
      <c r="WNQ138" s="38"/>
      <c r="WNR138" s="38"/>
      <c r="WNS138" s="38"/>
      <c r="WNT138" s="38"/>
      <c r="WNU138" s="38"/>
      <c r="WNV138" s="38"/>
      <c r="WNW138" s="38"/>
      <c r="WNX138" s="38"/>
      <c r="WNY138" s="38"/>
      <c r="WNZ138" s="38"/>
      <c r="WOA138" s="38"/>
      <c r="WOB138" s="38"/>
      <c r="WOC138" s="38"/>
      <c r="WOD138" s="38"/>
      <c r="WOE138" s="38"/>
      <c r="WOF138" s="38"/>
      <c r="WOG138" s="38"/>
      <c r="WOH138" s="38"/>
      <c r="WOI138" s="38"/>
      <c r="WOJ138" s="38"/>
      <c r="WOK138" s="38"/>
      <c r="WOL138" s="38"/>
      <c r="WOM138" s="38"/>
      <c r="WON138" s="38"/>
      <c r="WOO138" s="38"/>
      <c r="WOP138" s="38"/>
      <c r="WOQ138" s="38"/>
      <c r="WOR138" s="38"/>
      <c r="WOS138" s="38"/>
      <c r="WOT138" s="38"/>
      <c r="WOU138" s="38"/>
      <c r="WOV138" s="38"/>
      <c r="WOW138" s="38"/>
      <c r="WOX138" s="38"/>
      <c r="WOY138" s="38"/>
      <c r="WOZ138" s="38"/>
      <c r="WPA138" s="38"/>
      <c r="WPB138" s="38"/>
      <c r="WPC138" s="38"/>
      <c r="WPD138" s="38"/>
      <c r="WPE138" s="38"/>
      <c r="WPF138" s="38"/>
      <c r="WPG138" s="38"/>
      <c r="WPH138" s="38"/>
      <c r="WPI138" s="38"/>
      <c r="WPJ138" s="38"/>
      <c r="WPK138" s="38"/>
      <c r="WPL138" s="38"/>
      <c r="WPM138" s="38"/>
      <c r="WPN138" s="38"/>
      <c r="WPO138" s="38"/>
      <c r="WPP138" s="38"/>
      <c r="WPQ138" s="38"/>
      <c r="WPR138" s="38"/>
      <c r="WPS138" s="38"/>
      <c r="WPT138" s="38"/>
      <c r="WPU138" s="38"/>
      <c r="WPV138" s="38"/>
      <c r="WPW138" s="38"/>
      <c r="WPX138" s="38"/>
      <c r="WPY138" s="38"/>
      <c r="WPZ138" s="38"/>
      <c r="WQA138" s="38"/>
      <c r="WQB138" s="38"/>
      <c r="WQC138" s="38"/>
      <c r="WQD138" s="38"/>
      <c r="WQE138" s="38"/>
      <c r="WQF138" s="38"/>
      <c r="WQG138" s="38"/>
      <c r="WQH138" s="38"/>
      <c r="WQI138" s="38"/>
      <c r="WQJ138" s="38"/>
      <c r="WQK138" s="38"/>
      <c r="WQL138" s="38"/>
      <c r="WQM138" s="38"/>
      <c r="WQN138" s="38"/>
      <c r="WQO138" s="38"/>
      <c r="WQP138" s="38"/>
      <c r="WQQ138" s="38"/>
      <c r="WQR138" s="38"/>
      <c r="WQS138" s="38"/>
      <c r="WQT138" s="38"/>
      <c r="WQU138" s="38"/>
      <c r="WQV138" s="38"/>
      <c r="WQW138" s="38"/>
      <c r="WQX138" s="38"/>
      <c r="WQY138" s="38"/>
      <c r="WQZ138" s="38"/>
      <c r="WRA138" s="38"/>
      <c r="WRB138" s="38"/>
      <c r="WRC138" s="38"/>
      <c r="WRD138" s="38"/>
      <c r="WRE138" s="38"/>
      <c r="WRF138" s="38"/>
      <c r="WRG138" s="38"/>
      <c r="WRH138" s="38"/>
      <c r="WRI138" s="38"/>
      <c r="WRJ138" s="38"/>
      <c r="WRK138" s="38"/>
      <c r="WRL138" s="38"/>
      <c r="WRM138" s="38"/>
      <c r="WRN138" s="38"/>
      <c r="WRO138" s="38"/>
      <c r="WRP138" s="38"/>
      <c r="WRQ138" s="38"/>
      <c r="WRR138" s="38"/>
      <c r="WRS138" s="38"/>
      <c r="WRT138" s="38"/>
      <c r="WRU138" s="38"/>
      <c r="WRV138" s="38"/>
      <c r="WRW138" s="38"/>
      <c r="WRX138" s="38"/>
      <c r="WRY138" s="38"/>
      <c r="WRZ138" s="38"/>
      <c r="WSA138" s="38"/>
      <c r="WSB138" s="38"/>
      <c r="WSC138" s="38"/>
      <c r="WSD138" s="38"/>
      <c r="WSE138" s="38"/>
      <c r="WSF138" s="38"/>
      <c r="WSG138" s="38"/>
      <c r="WSH138" s="38"/>
      <c r="WSI138" s="38"/>
      <c r="WSJ138" s="38"/>
      <c r="WSK138" s="38"/>
      <c r="WSL138" s="38"/>
      <c r="WSM138" s="38"/>
      <c r="WSN138" s="38"/>
      <c r="WSO138" s="38"/>
      <c r="WSP138" s="38"/>
      <c r="WSQ138" s="38"/>
      <c r="WSR138" s="38"/>
      <c r="WSS138" s="38"/>
      <c r="WST138" s="38"/>
      <c r="WSU138" s="38"/>
      <c r="WSV138" s="38"/>
      <c r="WSW138" s="38"/>
      <c r="WSX138" s="38"/>
      <c r="WSY138" s="38"/>
      <c r="WSZ138" s="38"/>
      <c r="WTA138" s="38"/>
      <c r="WTB138" s="38"/>
      <c r="WTC138" s="38"/>
      <c r="WTD138" s="38"/>
      <c r="WTE138" s="38"/>
      <c r="WTF138" s="38"/>
      <c r="WTG138" s="38"/>
      <c r="WTH138" s="38"/>
      <c r="WTI138" s="38"/>
      <c r="WTJ138" s="38"/>
      <c r="WTK138" s="38"/>
      <c r="WTL138" s="38"/>
      <c r="WTM138" s="38"/>
      <c r="WTN138" s="38"/>
      <c r="WTO138" s="38"/>
      <c r="WTP138" s="38"/>
      <c r="WTQ138" s="38"/>
      <c r="WTR138" s="38"/>
      <c r="WTS138" s="38"/>
      <c r="WTT138" s="38"/>
      <c r="WTU138" s="38"/>
      <c r="WTV138" s="38"/>
      <c r="WTW138" s="38"/>
      <c r="WTX138" s="38"/>
      <c r="WTY138" s="38"/>
      <c r="WTZ138" s="38"/>
      <c r="WUA138" s="38"/>
      <c r="WUB138" s="38"/>
      <c r="WUC138" s="38"/>
      <c r="WUD138" s="38"/>
      <c r="WUE138" s="38"/>
      <c r="WUF138" s="38"/>
      <c r="WUG138" s="38"/>
      <c r="WUH138" s="38"/>
      <c r="WUI138" s="38"/>
      <c r="WUJ138" s="38"/>
      <c r="WUK138" s="38"/>
      <c r="WUL138" s="38"/>
      <c r="WUM138" s="38"/>
      <c r="WUN138" s="38"/>
      <c r="WUO138" s="38"/>
      <c r="WUP138" s="38"/>
      <c r="WUQ138" s="38"/>
      <c r="WUR138" s="38"/>
      <c r="WUS138" s="38"/>
      <c r="WUT138" s="38"/>
      <c r="WUU138" s="38"/>
      <c r="WUV138" s="38"/>
      <c r="WUW138" s="38"/>
      <c r="WUX138" s="38"/>
      <c r="WUY138" s="38"/>
      <c r="WUZ138" s="38"/>
      <c r="WVA138" s="38"/>
      <c r="WVB138" s="38"/>
      <c r="WVC138" s="38"/>
      <c r="WVD138" s="38"/>
      <c r="WVE138" s="38"/>
      <c r="WVF138" s="38"/>
      <c r="WVG138" s="38"/>
      <c r="WVH138" s="38"/>
      <c r="WVI138" s="38"/>
      <c r="WVJ138" s="38"/>
      <c r="WVK138" s="38"/>
      <c r="WVL138" s="38"/>
      <c r="WVM138" s="38"/>
      <c r="WVN138" s="38"/>
      <c r="WVO138" s="38"/>
      <c r="WVP138" s="38"/>
      <c r="WVQ138" s="38"/>
      <c r="WVR138" s="38"/>
      <c r="WVS138" s="38"/>
      <c r="WVT138" s="38"/>
      <c r="WVU138" s="38"/>
      <c r="WVV138" s="38"/>
      <c r="WVW138" s="38"/>
      <c r="WVX138" s="38"/>
      <c r="WVY138" s="38"/>
      <c r="WVZ138" s="38"/>
      <c r="WWA138" s="38"/>
      <c r="WWB138" s="38"/>
      <c r="WWC138" s="38"/>
      <c r="WWD138" s="38"/>
      <c r="WWE138" s="38"/>
      <c r="WWF138" s="38"/>
      <c r="WWG138" s="38"/>
      <c r="WWH138" s="38"/>
      <c r="WWI138" s="38"/>
      <c r="WWJ138" s="38"/>
      <c r="WWK138" s="38"/>
      <c r="WWL138" s="38"/>
      <c r="WWM138" s="38"/>
      <c r="WWN138" s="38"/>
      <c r="WWO138" s="38"/>
      <c r="WWP138" s="38"/>
      <c r="WWQ138" s="38"/>
      <c r="WWR138" s="38"/>
      <c r="WWS138" s="38"/>
      <c r="WWT138" s="38"/>
      <c r="WWU138" s="38"/>
      <c r="WWV138" s="38"/>
      <c r="WWW138" s="38"/>
      <c r="WWX138" s="38"/>
      <c r="WWY138" s="38"/>
      <c r="WWZ138" s="38"/>
      <c r="WXA138" s="38"/>
      <c r="WXB138" s="38"/>
      <c r="WXC138" s="38"/>
      <c r="WXD138" s="38"/>
      <c r="WXE138" s="38"/>
      <c r="WXF138" s="38"/>
      <c r="WXG138" s="38"/>
      <c r="WXH138" s="38"/>
      <c r="WXI138" s="38"/>
      <c r="WXJ138" s="38"/>
      <c r="WXK138" s="38"/>
      <c r="WXL138" s="38"/>
      <c r="WXM138" s="38"/>
      <c r="WXN138" s="38"/>
      <c r="WXO138" s="38"/>
      <c r="WXP138" s="38"/>
      <c r="WXQ138" s="38"/>
      <c r="WXR138" s="38"/>
      <c r="WXS138" s="38"/>
      <c r="WXT138" s="38"/>
      <c r="WXU138" s="38"/>
      <c r="WXV138" s="38"/>
      <c r="WXW138" s="38"/>
      <c r="WXX138" s="38"/>
      <c r="WXY138" s="38"/>
      <c r="WXZ138" s="38"/>
      <c r="WYA138" s="38"/>
      <c r="WYB138" s="38"/>
      <c r="WYC138" s="38"/>
      <c r="WYD138" s="38"/>
      <c r="WYE138" s="38"/>
      <c r="WYF138" s="38"/>
      <c r="WYG138" s="38"/>
      <c r="WYH138" s="38"/>
      <c r="WYI138" s="38"/>
      <c r="WYJ138" s="38"/>
      <c r="WYK138" s="38"/>
      <c r="WYL138" s="38"/>
      <c r="WYM138" s="38"/>
      <c r="WYN138" s="38"/>
      <c r="WYO138" s="38"/>
      <c r="WYP138" s="38"/>
      <c r="WYQ138" s="38"/>
      <c r="WYR138" s="38"/>
      <c r="WYS138" s="38"/>
      <c r="WYT138" s="38"/>
      <c r="WYU138" s="38"/>
      <c r="WYV138" s="38"/>
      <c r="WYW138" s="38"/>
      <c r="WYX138" s="38"/>
      <c r="WYY138" s="38"/>
      <c r="WYZ138" s="38"/>
      <c r="WZA138" s="38"/>
      <c r="WZB138" s="38"/>
      <c r="WZC138" s="38"/>
      <c r="WZD138" s="38"/>
      <c r="WZE138" s="38"/>
      <c r="WZF138" s="38"/>
      <c r="WZG138" s="38"/>
      <c r="WZH138" s="38"/>
      <c r="WZI138" s="38"/>
      <c r="WZJ138" s="38"/>
      <c r="WZK138" s="38"/>
      <c r="WZL138" s="38"/>
      <c r="WZM138" s="38"/>
      <c r="WZN138" s="38"/>
      <c r="WZO138" s="38"/>
      <c r="WZP138" s="38"/>
      <c r="WZQ138" s="38"/>
      <c r="WZR138" s="38"/>
      <c r="WZS138" s="38"/>
      <c r="WZT138" s="38"/>
      <c r="WZU138" s="38"/>
      <c r="WZV138" s="38"/>
      <c r="WZW138" s="38"/>
      <c r="WZX138" s="38"/>
      <c r="WZY138" s="38"/>
      <c r="WZZ138" s="38"/>
      <c r="XAA138" s="38"/>
      <c r="XAB138" s="38"/>
      <c r="XAC138" s="38"/>
      <c r="XAD138" s="38"/>
      <c r="XAE138" s="38"/>
      <c r="XAF138" s="38"/>
      <c r="XAG138" s="38"/>
      <c r="XAH138" s="38"/>
      <c r="XAI138" s="38"/>
      <c r="XAJ138" s="38"/>
      <c r="XAK138" s="38"/>
      <c r="XAL138" s="38"/>
      <c r="XAM138" s="38"/>
      <c r="XAN138" s="38"/>
      <c r="XAO138" s="38"/>
      <c r="XAP138" s="38"/>
      <c r="XAQ138" s="38"/>
      <c r="XAR138" s="38"/>
      <c r="XAS138" s="38"/>
      <c r="XAT138" s="38"/>
      <c r="XAU138" s="38"/>
      <c r="XAV138" s="38"/>
      <c r="XAW138" s="38"/>
      <c r="XAX138" s="38"/>
      <c r="XAY138" s="38"/>
      <c r="XAZ138" s="38"/>
      <c r="XBA138" s="38"/>
      <c r="XBB138" s="38"/>
      <c r="XBC138" s="38"/>
      <c r="XBD138" s="38"/>
      <c r="XBE138" s="38"/>
      <c r="XBF138" s="38"/>
      <c r="XBG138" s="38"/>
      <c r="XBH138" s="38"/>
      <c r="XBI138" s="38"/>
      <c r="XBJ138" s="38"/>
      <c r="XBK138" s="38"/>
      <c r="XBL138" s="38"/>
      <c r="XBM138" s="38"/>
      <c r="XBN138" s="38"/>
      <c r="XBO138" s="38"/>
      <c r="XBP138" s="38"/>
      <c r="XBQ138" s="38"/>
      <c r="XBR138" s="38"/>
      <c r="XBS138" s="38"/>
      <c r="XBT138" s="38"/>
      <c r="XBU138" s="38"/>
      <c r="XBV138" s="38"/>
      <c r="XBW138" s="38"/>
      <c r="XBX138" s="38"/>
      <c r="XBY138" s="38"/>
      <c r="XBZ138" s="38"/>
      <c r="XCA138" s="38"/>
      <c r="XCB138" s="38"/>
      <c r="XCC138" s="38"/>
      <c r="XCD138" s="38"/>
      <c r="XCE138" s="38"/>
      <c r="XCF138" s="38"/>
      <c r="XCG138" s="38"/>
      <c r="XCH138" s="38"/>
      <c r="XCI138" s="38"/>
      <c r="XCJ138" s="38"/>
      <c r="XCK138" s="38"/>
      <c r="XCL138" s="38"/>
      <c r="XCM138" s="38"/>
      <c r="XCN138" s="38"/>
      <c r="XCO138" s="38"/>
      <c r="XCP138" s="38"/>
      <c r="XCQ138" s="38"/>
      <c r="XCR138" s="38"/>
      <c r="XCS138" s="38"/>
      <c r="XCT138" s="38"/>
      <c r="XCU138" s="38"/>
      <c r="XCV138" s="38"/>
      <c r="XCW138" s="38"/>
      <c r="XCX138" s="38"/>
      <c r="XCY138" s="38"/>
      <c r="XCZ138" s="38"/>
      <c r="XDA138" s="38"/>
      <c r="XDB138" s="38"/>
      <c r="XDC138" s="38"/>
      <c r="XDD138" s="38"/>
      <c r="XDE138" s="38"/>
      <c r="XDF138" s="38"/>
      <c r="XDG138" s="38"/>
      <c r="XDH138" s="38"/>
      <c r="XDI138" s="38"/>
      <c r="XDJ138" s="38"/>
      <c r="XDK138" s="38"/>
      <c r="XDL138" s="38"/>
      <c r="XDM138" s="38"/>
      <c r="XDN138" s="38"/>
      <c r="XDO138" s="38"/>
      <c r="XDP138" s="38"/>
      <c r="XDQ138" s="38"/>
      <c r="XDR138" s="38"/>
      <c r="XDS138" s="38"/>
      <c r="XDT138" s="38"/>
      <c r="XDU138" s="38"/>
      <c r="XDV138" s="38"/>
      <c r="XDW138" s="38"/>
      <c r="XDX138" s="38"/>
      <c r="XDY138" s="38"/>
      <c r="XDZ138" s="38"/>
      <c r="XEA138" s="38"/>
      <c r="XEB138" s="38"/>
      <c r="XEC138" s="38"/>
      <c r="XED138" s="38"/>
      <c r="XEE138" s="38"/>
      <c r="XEF138" s="38"/>
      <c r="XEG138" s="38"/>
      <c r="XEH138" s="38"/>
      <c r="XEI138" s="38"/>
      <c r="XEJ138" s="38"/>
      <c r="XEK138" s="38"/>
      <c r="XEL138" s="38"/>
      <c r="XEM138" s="38"/>
      <c r="XEN138" s="38"/>
      <c r="XEO138" s="38"/>
      <c r="XEP138" s="38"/>
      <c r="XEQ138" s="38"/>
      <c r="XER138" s="38"/>
      <c r="XES138" s="38"/>
      <c r="XET138" s="38"/>
      <c r="XEU138" s="38"/>
      <c r="XEV138" s="38"/>
      <c r="XEW138" s="38"/>
      <c r="XEX138" s="38"/>
      <c r="XEY138" s="38"/>
      <c r="XEZ138" s="38"/>
    </row>
    <row r="140" spans="1:16380" x14ac:dyDescent="0.2">
      <c r="L140" t="s">
        <v>293</v>
      </c>
    </row>
    <row r="142" spans="1:16380" x14ac:dyDescent="0.2">
      <c r="L142" t="s">
        <v>293</v>
      </c>
    </row>
    <row r="145" spans="12:12" x14ac:dyDescent="0.2">
      <c r="L145" t="s">
        <v>293</v>
      </c>
    </row>
    <row r="146" spans="12:12" x14ac:dyDescent="0.2">
      <c r="L146" t="s">
        <v>293</v>
      </c>
    </row>
    <row r="149" spans="12:12" x14ac:dyDescent="0.2">
      <c r="L149" t="s">
        <v>293</v>
      </c>
    </row>
    <row r="150" spans="12:12" x14ac:dyDescent="0.2">
      <c r="L150" t="s">
        <v>293</v>
      </c>
    </row>
    <row r="154" spans="12:12" x14ac:dyDescent="0.2">
      <c r="L154" t="s">
        <v>293</v>
      </c>
    </row>
    <row r="156" spans="12:12" x14ac:dyDescent="0.2">
      <c r="L156" t="s">
        <v>293</v>
      </c>
    </row>
    <row r="157" spans="12:12" x14ac:dyDescent="0.2">
      <c r="L157" t="s">
        <v>293</v>
      </c>
    </row>
    <row r="159" spans="12:12" x14ac:dyDescent="0.2">
      <c r="L159" t="s">
        <v>293</v>
      </c>
    </row>
    <row r="162" spans="12:12" x14ac:dyDescent="0.2">
      <c r="L162" t="s">
        <v>293</v>
      </c>
    </row>
    <row r="163" spans="12:12" x14ac:dyDescent="0.2">
      <c r="L163" t="s">
        <v>293</v>
      </c>
    </row>
    <row r="167" spans="12:12" x14ac:dyDescent="0.2">
      <c r="L167" t="s">
        <v>293</v>
      </c>
    </row>
    <row r="169" spans="12:12" x14ac:dyDescent="0.2">
      <c r="L169" t="s">
        <v>294</v>
      </c>
    </row>
    <row r="170" spans="12:12" x14ac:dyDescent="0.2">
      <c r="L170" t="s">
        <v>294</v>
      </c>
    </row>
    <row r="171" spans="12:12" x14ac:dyDescent="0.2">
      <c r="L171" t="s">
        <v>294</v>
      </c>
    </row>
    <row r="172" spans="12:12" x14ac:dyDescent="0.2">
      <c r="L172" t="s">
        <v>294</v>
      </c>
    </row>
    <row r="173" spans="12:12" x14ac:dyDescent="0.2">
      <c r="L173" t="s">
        <v>294</v>
      </c>
    </row>
    <row r="175" spans="12:12" x14ac:dyDescent="0.2">
      <c r="L175" t="s">
        <v>294</v>
      </c>
    </row>
    <row r="177" spans="12:12" x14ac:dyDescent="0.2">
      <c r="L177" t="s">
        <v>294</v>
      </c>
    </row>
    <row r="178" spans="12:12" x14ac:dyDescent="0.2">
      <c r="L178" t="s">
        <v>294</v>
      </c>
    </row>
    <row r="179" spans="12:12" x14ac:dyDescent="0.2">
      <c r="L179" t="s">
        <v>294</v>
      </c>
    </row>
    <row r="181" spans="12:12" x14ac:dyDescent="0.2">
      <c r="L181" t="s">
        <v>294</v>
      </c>
    </row>
    <row r="184" spans="12:12" x14ac:dyDescent="0.2">
      <c r="L184" t="s">
        <v>294</v>
      </c>
    </row>
    <row r="186" spans="12:12" x14ac:dyDescent="0.2">
      <c r="L186" t="s">
        <v>294</v>
      </c>
    </row>
    <row r="187" spans="12:12" x14ac:dyDescent="0.2">
      <c r="L187" t="s">
        <v>294</v>
      </c>
    </row>
    <row r="188" spans="12:12" x14ac:dyDescent="0.2">
      <c r="L188" t="s">
        <v>294</v>
      </c>
    </row>
    <row r="189" spans="12:12" x14ac:dyDescent="0.2">
      <c r="L189" t="s">
        <v>294</v>
      </c>
    </row>
    <row r="190" spans="12:12" x14ac:dyDescent="0.2">
      <c r="L190" t="s">
        <v>294</v>
      </c>
    </row>
    <row r="191" spans="12:12" x14ac:dyDescent="0.2">
      <c r="L191" t="s">
        <v>294</v>
      </c>
    </row>
    <row r="192" spans="12:12" x14ac:dyDescent="0.2">
      <c r="L192" t="s">
        <v>294</v>
      </c>
    </row>
    <row r="193" spans="12:12" x14ac:dyDescent="0.2">
      <c r="L193" t="s">
        <v>294</v>
      </c>
    </row>
    <row r="194" spans="12:12" x14ac:dyDescent="0.2">
      <c r="L194" t="s">
        <v>294</v>
      </c>
    </row>
    <row r="195" spans="12:12" x14ac:dyDescent="0.2">
      <c r="L195" t="s">
        <v>294</v>
      </c>
    </row>
    <row r="196" spans="12:12" x14ac:dyDescent="0.2">
      <c r="L196" t="s">
        <v>294</v>
      </c>
    </row>
    <row r="197" spans="12:12" x14ac:dyDescent="0.2">
      <c r="L197" t="s">
        <v>294</v>
      </c>
    </row>
    <row r="200" spans="12:12" x14ac:dyDescent="0.2">
      <c r="L200" t="s">
        <v>294</v>
      </c>
    </row>
    <row r="201" spans="12:12" x14ac:dyDescent="0.2">
      <c r="L201" t="s">
        <v>294</v>
      </c>
    </row>
    <row r="202" spans="12:12" x14ac:dyDescent="0.2">
      <c r="L202" t="s">
        <v>294</v>
      </c>
    </row>
    <row r="203" spans="12:12" x14ac:dyDescent="0.2">
      <c r="L203" t="s">
        <v>294</v>
      </c>
    </row>
    <row r="204" spans="12:12" x14ac:dyDescent="0.2">
      <c r="L204" t="s">
        <v>294</v>
      </c>
    </row>
    <row r="205" spans="12:12" x14ac:dyDescent="0.2">
      <c r="L205" t="s">
        <v>294</v>
      </c>
    </row>
    <row r="206" spans="12:12" x14ac:dyDescent="0.2">
      <c r="L206" t="s">
        <v>294</v>
      </c>
    </row>
    <row r="207" spans="12:12" x14ac:dyDescent="0.2">
      <c r="L207" t="s">
        <v>294</v>
      </c>
    </row>
    <row r="208" spans="12:12" x14ac:dyDescent="0.2">
      <c r="L208" t="s">
        <v>294</v>
      </c>
    </row>
    <row r="210" spans="12:12" x14ac:dyDescent="0.2">
      <c r="L210" t="s">
        <v>294</v>
      </c>
    </row>
    <row r="211" spans="12:12" x14ac:dyDescent="0.2">
      <c r="L211" t="s">
        <v>294</v>
      </c>
    </row>
    <row r="212" spans="12:12" x14ac:dyDescent="0.2">
      <c r="L212" t="s">
        <v>294</v>
      </c>
    </row>
    <row r="213" spans="12:12" x14ac:dyDescent="0.2">
      <c r="L213" t="s">
        <v>294</v>
      </c>
    </row>
    <row r="215" spans="12:12" x14ac:dyDescent="0.2">
      <c r="L215" t="s">
        <v>294</v>
      </c>
    </row>
    <row r="218" spans="12:12" x14ac:dyDescent="0.2">
      <c r="L218" t="s">
        <v>294</v>
      </c>
    </row>
    <row r="219" spans="12:12" x14ac:dyDescent="0.2">
      <c r="L219" t="s">
        <v>294</v>
      </c>
    </row>
    <row r="220" spans="12:12" x14ac:dyDescent="0.2">
      <c r="L220" t="s">
        <v>294</v>
      </c>
    </row>
    <row r="222" spans="12:12" x14ac:dyDescent="0.2">
      <c r="L222" t="s">
        <v>294</v>
      </c>
    </row>
    <row r="223" spans="12:12" x14ac:dyDescent="0.2">
      <c r="L223" t="s">
        <v>294</v>
      </c>
    </row>
    <row r="224" spans="12:12" x14ac:dyDescent="0.2">
      <c r="L224" t="s">
        <v>294</v>
      </c>
    </row>
    <row r="225" spans="12:12" x14ac:dyDescent="0.2">
      <c r="L225" t="s">
        <v>294</v>
      </c>
    </row>
    <row r="227" spans="12:12" x14ac:dyDescent="0.2">
      <c r="L227" t="s">
        <v>294</v>
      </c>
    </row>
    <row r="228" spans="12:12" x14ac:dyDescent="0.2">
      <c r="L228" t="s">
        <v>294</v>
      </c>
    </row>
    <row r="229" spans="12:12" x14ac:dyDescent="0.2">
      <c r="L229" t="s">
        <v>294</v>
      </c>
    </row>
    <row r="230" spans="12:12" x14ac:dyDescent="0.2">
      <c r="L230" t="s">
        <v>294</v>
      </c>
    </row>
    <row r="231" spans="12:12" x14ac:dyDescent="0.2">
      <c r="L231" t="s">
        <v>294</v>
      </c>
    </row>
    <row r="232" spans="12:12" x14ac:dyDescent="0.2">
      <c r="L232" t="s">
        <v>294</v>
      </c>
    </row>
    <row r="233" spans="12:12" x14ac:dyDescent="0.2">
      <c r="L233" t="s">
        <v>294</v>
      </c>
    </row>
    <row r="234" spans="12:12" x14ac:dyDescent="0.2">
      <c r="L234" t="s">
        <v>294</v>
      </c>
    </row>
    <row r="235" spans="12:12" x14ac:dyDescent="0.2">
      <c r="L235" t="s">
        <v>294</v>
      </c>
    </row>
    <row r="237" spans="12:12" x14ac:dyDescent="0.2">
      <c r="L237" t="s">
        <v>294</v>
      </c>
    </row>
    <row r="239" spans="12:12" x14ac:dyDescent="0.2">
      <c r="L239" t="s">
        <v>294</v>
      </c>
    </row>
    <row r="240" spans="12:12" x14ac:dyDescent="0.2">
      <c r="L240" t="s">
        <v>294</v>
      </c>
    </row>
    <row r="242" spans="12:12" x14ac:dyDescent="0.2">
      <c r="L242" t="s">
        <v>294</v>
      </c>
    </row>
    <row r="243" spans="12:12" x14ac:dyDescent="0.2">
      <c r="L243" t="s">
        <v>294</v>
      </c>
    </row>
    <row r="244" spans="12:12" x14ac:dyDescent="0.2">
      <c r="L244" t="s">
        <v>294</v>
      </c>
    </row>
    <row r="245" spans="12:12" x14ac:dyDescent="0.2">
      <c r="L245" t="s">
        <v>294</v>
      </c>
    </row>
    <row r="246" spans="12:12" x14ac:dyDescent="0.2">
      <c r="L246" t="s">
        <v>294</v>
      </c>
    </row>
    <row r="247" spans="12:12" x14ac:dyDescent="0.2">
      <c r="L247" t="s">
        <v>294</v>
      </c>
    </row>
    <row r="248" spans="12:12" x14ac:dyDescent="0.2">
      <c r="L248" t="s">
        <v>294</v>
      </c>
    </row>
    <row r="249" spans="12:12" x14ac:dyDescent="0.2">
      <c r="L249" t="s">
        <v>294</v>
      </c>
    </row>
    <row r="250" spans="12:12" x14ac:dyDescent="0.2">
      <c r="L250" t="s">
        <v>294</v>
      </c>
    </row>
    <row r="251" spans="12:12" x14ac:dyDescent="0.2">
      <c r="L251" t="s">
        <v>294</v>
      </c>
    </row>
    <row r="252" spans="12:12" x14ac:dyDescent="0.2">
      <c r="L252" t="s">
        <v>294</v>
      </c>
    </row>
    <row r="253" spans="12:12" x14ac:dyDescent="0.2">
      <c r="L253" t="s">
        <v>294</v>
      </c>
    </row>
    <row r="255" spans="12:12" x14ac:dyDescent="0.2">
      <c r="L255" t="s">
        <v>295</v>
      </c>
    </row>
    <row r="256" spans="12:12" x14ac:dyDescent="0.2">
      <c r="L256" t="s">
        <v>295</v>
      </c>
    </row>
    <row r="257" spans="12:12" x14ac:dyDescent="0.2">
      <c r="L257" t="s">
        <v>295</v>
      </c>
    </row>
    <row r="258" spans="12:12" x14ac:dyDescent="0.2">
      <c r="L258" t="s">
        <v>295</v>
      </c>
    </row>
    <row r="259" spans="12:12" x14ac:dyDescent="0.2">
      <c r="L259" t="s">
        <v>295</v>
      </c>
    </row>
    <row r="260" spans="12:12" x14ac:dyDescent="0.2">
      <c r="L260" t="s">
        <v>295</v>
      </c>
    </row>
    <row r="261" spans="12:12" x14ac:dyDescent="0.2">
      <c r="L261" t="s">
        <v>295</v>
      </c>
    </row>
    <row r="262" spans="12:12" x14ac:dyDescent="0.2">
      <c r="L262" t="s">
        <v>295</v>
      </c>
    </row>
    <row r="265" spans="12:12" x14ac:dyDescent="0.2">
      <c r="L265" t="s">
        <v>295</v>
      </c>
    </row>
    <row r="266" spans="12:12" x14ac:dyDescent="0.2">
      <c r="L266" t="s">
        <v>295</v>
      </c>
    </row>
    <row r="269" spans="12:12" x14ac:dyDescent="0.2">
      <c r="L269" t="s">
        <v>295</v>
      </c>
    </row>
    <row r="271" spans="12:12" x14ac:dyDescent="0.2">
      <c r="L271" t="s">
        <v>295</v>
      </c>
    </row>
    <row r="272" spans="12:12" x14ac:dyDescent="0.2">
      <c r="L272" t="s">
        <v>295</v>
      </c>
    </row>
    <row r="274" spans="12:12" x14ac:dyDescent="0.2">
      <c r="L274" t="s">
        <v>295</v>
      </c>
    </row>
    <row r="276" spans="12:12" x14ac:dyDescent="0.2">
      <c r="L276" t="s">
        <v>295</v>
      </c>
    </row>
    <row r="277" spans="12:12" x14ac:dyDescent="0.2">
      <c r="L277" t="s">
        <v>295</v>
      </c>
    </row>
    <row r="281" spans="12:12" x14ac:dyDescent="0.2">
      <c r="L281" t="s">
        <v>295</v>
      </c>
    </row>
    <row r="282" spans="12:12" x14ac:dyDescent="0.2">
      <c r="L282" t="s">
        <v>295</v>
      </c>
    </row>
    <row r="284" spans="12:12" x14ac:dyDescent="0.2">
      <c r="L284" t="s">
        <v>295</v>
      </c>
    </row>
    <row r="285" spans="12:12" x14ac:dyDescent="0.2">
      <c r="L285" t="s">
        <v>295</v>
      </c>
    </row>
    <row r="286" spans="12:12" x14ac:dyDescent="0.2">
      <c r="L286" t="s">
        <v>295</v>
      </c>
    </row>
    <row r="287" spans="12:12" x14ac:dyDescent="0.2">
      <c r="L287" t="s">
        <v>295</v>
      </c>
    </row>
    <row r="288" spans="12:12" x14ac:dyDescent="0.2">
      <c r="L288" t="s">
        <v>295</v>
      </c>
    </row>
    <row r="289" spans="12:12" x14ac:dyDescent="0.2">
      <c r="L289" t="s">
        <v>295</v>
      </c>
    </row>
    <row r="292" spans="12:12" x14ac:dyDescent="0.2">
      <c r="L292" t="s">
        <v>295</v>
      </c>
    </row>
    <row r="295" spans="12:12" x14ac:dyDescent="0.2">
      <c r="L295" t="s">
        <v>295</v>
      </c>
    </row>
    <row r="296" spans="12:12" x14ac:dyDescent="0.2">
      <c r="L296" t="s">
        <v>295</v>
      </c>
    </row>
    <row r="300" spans="12:12" x14ac:dyDescent="0.2">
      <c r="L300" t="s">
        <v>295</v>
      </c>
    </row>
    <row r="302" spans="12:12" x14ac:dyDescent="0.2">
      <c r="L302" t="s">
        <v>295</v>
      </c>
    </row>
    <row r="304" spans="12:12" x14ac:dyDescent="0.2">
      <c r="L304" t="s">
        <v>295</v>
      </c>
    </row>
    <row r="307" spans="12:12" x14ac:dyDescent="0.2">
      <c r="L307" t="s">
        <v>295</v>
      </c>
    </row>
    <row r="308" spans="12:12" x14ac:dyDescent="0.2">
      <c r="L308" t="s">
        <v>295</v>
      </c>
    </row>
    <row r="309" spans="12:12" x14ac:dyDescent="0.2">
      <c r="L309" t="s">
        <v>295</v>
      </c>
    </row>
    <row r="312" spans="12:12" x14ac:dyDescent="0.2">
      <c r="L312" t="s">
        <v>295</v>
      </c>
    </row>
    <row r="313" spans="12:12" x14ac:dyDescent="0.2">
      <c r="L313" t="s">
        <v>295</v>
      </c>
    </row>
    <row r="315" spans="12:12" x14ac:dyDescent="0.2">
      <c r="L315" t="s">
        <v>295</v>
      </c>
    </row>
    <row r="317" spans="12:12" x14ac:dyDescent="0.2">
      <c r="L317" t="s">
        <v>295</v>
      </c>
    </row>
    <row r="318" spans="12:12" x14ac:dyDescent="0.2">
      <c r="L318" t="s">
        <v>295</v>
      </c>
    </row>
    <row r="320" spans="12:12" x14ac:dyDescent="0.2">
      <c r="L320" t="s">
        <v>295</v>
      </c>
    </row>
    <row r="321" spans="12:12" x14ac:dyDescent="0.2">
      <c r="L321" t="s">
        <v>295</v>
      </c>
    </row>
    <row r="322" spans="12:12" x14ac:dyDescent="0.2">
      <c r="L322" t="s">
        <v>295</v>
      </c>
    </row>
    <row r="323" spans="12:12" x14ac:dyDescent="0.2">
      <c r="L323" t="s">
        <v>295</v>
      </c>
    </row>
    <row r="324" spans="12:12" x14ac:dyDescent="0.2">
      <c r="L324" t="s">
        <v>295</v>
      </c>
    </row>
    <row r="326" spans="12:12" x14ac:dyDescent="0.2">
      <c r="L326" t="s">
        <v>295</v>
      </c>
    </row>
    <row r="327" spans="12:12" x14ac:dyDescent="0.2">
      <c r="L327" t="s">
        <v>295</v>
      </c>
    </row>
    <row r="330" spans="12:12" x14ac:dyDescent="0.2">
      <c r="L330" t="s">
        <v>295</v>
      </c>
    </row>
    <row r="331" spans="12:12" x14ac:dyDescent="0.2">
      <c r="L331" t="s">
        <v>295</v>
      </c>
    </row>
    <row r="333" spans="12:12" x14ac:dyDescent="0.2">
      <c r="L333" t="s">
        <v>295</v>
      </c>
    </row>
    <row r="334" spans="12:12" x14ac:dyDescent="0.2">
      <c r="L334" t="s">
        <v>295</v>
      </c>
    </row>
    <row r="340" spans="12:12" x14ac:dyDescent="0.2">
      <c r="L340" t="s">
        <v>295</v>
      </c>
    </row>
    <row r="341" spans="12:12" x14ac:dyDescent="0.2">
      <c r="L341" t="s">
        <v>295</v>
      </c>
    </row>
    <row r="343" spans="12:12" x14ac:dyDescent="0.2">
      <c r="L343" t="s">
        <v>295</v>
      </c>
    </row>
    <row r="344" spans="12:12" x14ac:dyDescent="0.2">
      <c r="L344" t="s">
        <v>295</v>
      </c>
    </row>
    <row r="345" spans="12:12" x14ac:dyDescent="0.2">
      <c r="L345" t="s">
        <v>295</v>
      </c>
    </row>
    <row r="346" spans="12:12" x14ac:dyDescent="0.2">
      <c r="L346" t="s">
        <v>295</v>
      </c>
    </row>
    <row r="348" spans="12:12" x14ac:dyDescent="0.2">
      <c r="L348" t="s">
        <v>295</v>
      </c>
    </row>
    <row r="352" spans="12:12" x14ac:dyDescent="0.2">
      <c r="L352" t="s">
        <v>295</v>
      </c>
    </row>
    <row r="353" spans="12:12" x14ac:dyDescent="0.2">
      <c r="L353" t="s">
        <v>295</v>
      </c>
    </row>
    <row r="354" spans="12:12" x14ac:dyDescent="0.2">
      <c r="L354" t="s">
        <v>295</v>
      </c>
    </row>
    <row r="355" spans="12:12" x14ac:dyDescent="0.2">
      <c r="L355" t="s">
        <v>295</v>
      </c>
    </row>
    <row r="359" spans="12:12" x14ac:dyDescent="0.2">
      <c r="L359" t="s">
        <v>295</v>
      </c>
    </row>
    <row r="362" spans="12:12" x14ac:dyDescent="0.2">
      <c r="L362" t="s">
        <v>295</v>
      </c>
    </row>
    <row r="363" spans="12:12" x14ac:dyDescent="0.2">
      <c r="L363" t="s">
        <v>295</v>
      </c>
    </row>
    <row r="368" spans="12:12" x14ac:dyDescent="0.2">
      <c r="L368" t="s">
        <v>295</v>
      </c>
    </row>
    <row r="373" spans="12:12" x14ac:dyDescent="0.2">
      <c r="L373" t="s">
        <v>295</v>
      </c>
    </row>
    <row r="374" spans="12:12" x14ac:dyDescent="0.2">
      <c r="L374" t="s">
        <v>295</v>
      </c>
    </row>
    <row r="375" spans="12:12" x14ac:dyDescent="0.2">
      <c r="L375" t="s">
        <v>295</v>
      </c>
    </row>
    <row r="377" spans="12:12" x14ac:dyDescent="0.2">
      <c r="L377" t="s">
        <v>295</v>
      </c>
    </row>
    <row r="381" spans="12:12" x14ac:dyDescent="0.2">
      <c r="L381" t="s">
        <v>295</v>
      </c>
    </row>
    <row r="382" spans="12:12" x14ac:dyDescent="0.2">
      <c r="L382" t="s">
        <v>295</v>
      </c>
    </row>
    <row r="383" spans="12:12" x14ac:dyDescent="0.2">
      <c r="L383" t="s">
        <v>295</v>
      </c>
    </row>
    <row r="385" spans="12:12" x14ac:dyDescent="0.2">
      <c r="L385" t="s">
        <v>295</v>
      </c>
    </row>
    <row r="389" spans="12:12" x14ac:dyDescent="0.2">
      <c r="L389" t="s">
        <v>295</v>
      </c>
    </row>
    <row r="392" spans="12:12" x14ac:dyDescent="0.2">
      <c r="L392" t="s">
        <v>295</v>
      </c>
    </row>
    <row r="394" spans="12:12" x14ac:dyDescent="0.2">
      <c r="L394" t="s">
        <v>295</v>
      </c>
    </row>
    <row r="397" spans="12:12" x14ac:dyDescent="0.2">
      <c r="L397" t="s">
        <v>295</v>
      </c>
    </row>
    <row r="398" spans="12:12" x14ac:dyDescent="0.2">
      <c r="L398" t="s">
        <v>295</v>
      </c>
    </row>
    <row r="401" spans="12:12" x14ac:dyDescent="0.2">
      <c r="L401" t="s">
        <v>295</v>
      </c>
    </row>
    <row r="402" spans="12:12" x14ac:dyDescent="0.2">
      <c r="L402" t="s">
        <v>295</v>
      </c>
    </row>
    <row r="405" spans="12:12" x14ac:dyDescent="0.2">
      <c r="L405" t="s">
        <v>295</v>
      </c>
    </row>
    <row r="406" spans="12:12" x14ac:dyDescent="0.2">
      <c r="L406" t="s">
        <v>295</v>
      </c>
    </row>
    <row r="407" spans="12:12" x14ac:dyDescent="0.2">
      <c r="L407" t="s">
        <v>295</v>
      </c>
    </row>
    <row r="412" spans="12:12" x14ac:dyDescent="0.2">
      <c r="L412" t="s">
        <v>295</v>
      </c>
    </row>
    <row r="413" spans="12:12" x14ac:dyDescent="0.2">
      <c r="L413" t="s">
        <v>295</v>
      </c>
    </row>
    <row r="415" spans="12:12" x14ac:dyDescent="0.2">
      <c r="L415" t="s">
        <v>295</v>
      </c>
    </row>
    <row r="416" spans="12:12" x14ac:dyDescent="0.2">
      <c r="L416" t="s">
        <v>295</v>
      </c>
    </row>
    <row r="417" spans="12:12" x14ac:dyDescent="0.2">
      <c r="L417" t="s">
        <v>295</v>
      </c>
    </row>
    <row r="418" spans="12:12" x14ac:dyDescent="0.2">
      <c r="L418" t="s">
        <v>295</v>
      </c>
    </row>
    <row r="419" spans="12:12" x14ac:dyDescent="0.2">
      <c r="L419" t="s">
        <v>295</v>
      </c>
    </row>
    <row r="420" spans="12:12" x14ac:dyDescent="0.2">
      <c r="L420" t="s">
        <v>295</v>
      </c>
    </row>
    <row r="421" spans="12:12" x14ac:dyDescent="0.2">
      <c r="L421" t="s">
        <v>295</v>
      </c>
    </row>
    <row r="424" spans="12:12" x14ac:dyDescent="0.2">
      <c r="L424" t="s">
        <v>295</v>
      </c>
    </row>
    <row r="425" spans="12:12" x14ac:dyDescent="0.2">
      <c r="L425" t="s">
        <v>295</v>
      </c>
    </row>
    <row r="426" spans="12:12" x14ac:dyDescent="0.2">
      <c r="L426" t="s">
        <v>295</v>
      </c>
    </row>
    <row r="428" spans="12:12" x14ac:dyDescent="0.2">
      <c r="L428" t="s">
        <v>295</v>
      </c>
    </row>
    <row r="429" spans="12:12" x14ac:dyDescent="0.2">
      <c r="L429" t="s">
        <v>295</v>
      </c>
    </row>
    <row r="430" spans="12:12" x14ac:dyDescent="0.2">
      <c r="L430" t="s">
        <v>295</v>
      </c>
    </row>
    <row r="432" spans="12:12" x14ac:dyDescent="0.2">
      <c r="L432" t="s">
        <v>295</v>
      </c>
    </row>
    <row r="436" spans="12:12" x14ac:dyDescent="0.2">
      <c r="L436" t="s">
        <v>295</v>
      </c>
    </row>
    <row r="437" spans="12:12" x14ac:dyDescent="0.2">
      <c r="L437" t="s">
        <v>295</v>
      </c>
    </row>
    <row r="438" spans="12:12" x14ac:dyDescent="0.2">
      <c r="L438" t="s">
        <v>295</v>
      </c>
    </row>
    <row r="440" spans="12:12" x14ac:dyDescent="0.2">
      <c r="L440" t="s">
        <v>295</v>
      </c>
    </row>
    <row r="441" spans="12:12" x14ac:dyDescent="0.2">
      <c r="L441" t="s">
        <v>295</v>
      </c>
    </row>
    <row r="443" spans="12:12" x14ac:dyDescent="0.2">
      <c r="L443" t="s">
        <v>295</v>
      </c>
    </row>
    <row r="444" spans="12:12" x14ac:dyDescent="0.2">
      <c r="L444" t="s">
        <v>295</v>
      </c>
    </row>
    <row r="445" spans="12:12" x14ac:dyDescent="0.2">
      <c r="L445" t="s">
        <v>295</v>
      </c>
    </row>
    <row r="446" spans="12:12" x14ac:dyDescent="0.2">
      <c r="L446" t="s">
        <v>295</v>
      </c>
    </row>
    <row r="447" spans="12:12" x14ac:dyDescent="0.2">
      <c r="L447" t="s">
        <v>295</v>
      </c>
    </row>
    <row r="448" spans="12:12" x14ac:dyDescent="0.2">
      <c r="L448" t="s">
        <v>295</v>
      </c>
    </row>
    <row r="449" spans="12:12" x14ac:dyDescent="0.2">
      <c r="L449" t="s">
        <v>295</v>
      </c>
    </row>
    <row r="450" spans="12:12" x14ac:dyDescent="0.2">
      <c r="L450" t="s">
        <v>295</v>
      </c>
    </row>
    <row r="451" spans="12:12" x14ac:dyDescent="0.2">
      <c r="L451" t="s">
        <v>295</v>
      </c>
    </row>
    <row r="453" spans="12:12" x14ac:dyDescent="0.2">
      <c r="L453" t="s">
        <v>295</v>
      </c>
    </row>
    <row r="454" spans="12:12" x14ac:dyDescent="0.2">
      <c r="L454" t="s">
        <v>295</v>
      </c>
    </row>
    <row r="455" spans="12:12" x14ac:dyDescent="0.2">
      <c r="L455" t="s">
        <v>295</v>
      </c>
    </row>
    <row r="457" spans="12:12" x14ac:dyDescent="0.2">
      <c r="L457" t="s">
        <v>295</v>
      </c>
    </row>
    <row r="460" spans="12:12" x14ac:dyDescent="0.2">
      <c r="L460" t="s">
        <v>295</v>
      </c>
    </row>
    <row r="461" spans="12:12" x14ac:dyDescent="0.2">
      <c r="L461" t="s">
        <v>295</v>
      </c>
    </row>
    <row r="463" spans="12:12" x14ac:dyDescent="0.2">
      <c r="L463" t="s">
        <v>295</v>
      </c>
    </row>
    <row r="465" spans="12:12" x14ac:dyDescent="0.2">
      <c r="L465" t="s">
        <v>295</v>
      </c>
    </row>
    <row r="466" spans="12:12" x14ac:dyDescent="0.2">
      <c r="L466" t="s">
        <v>295</v>
      </c>
    </row>
    <row r="468" spans="12:12" x14ac:dyDescent="0.2">
      <c r="L468" t="s">
        <v>295</v>
      </c>
    </row>
    <row r="471" spans="12:12" x14ac:dyDescent="0.2">
      <c r="L471" t="s">
        <v>295</v>
      </c>
    </row>
    <row r="475" spans="12:12" x14ac:dyDescent="0.2">
      <c r="L475" t="s">
        <v>295</v>
      </c>
    </row>
    <row r="478" spans="12:12" x14ac:dyDescent="0.2">
      <c r="L478" t="s">
        <v>295</v>
      </c>
    </row>
    <row r="479" spans="12:12" x14ac:dyDescent="0.2">
      <c r="L479" t="s">
        <v>295</v>
      </c>
    </row>
    <row r="481" spans="12:12" x14ac:dyDescent="0.2">
      <c r="L481" t="s">
        <v>295</v>
      </c>
    </row>
    <row r="484" spans="12:12" x14ac:dyDescent="0.2">
      <c r="L484" t="s">
        <v>295</v>
      </c>
    </row>
    <row r="485" spans="12:12" x14ac:dyDescent="0.2">
      <c r="L485" t="s">
        <v>295</v>
      </c>
    </row>
    <row r="486" spans="12:12" x14ac:dyDescent="0.2">
      <c r="L486" t="s">
        <v>295</v>
      </c>
    </row>
    <row r="487" spans="12:12" x14ac:dyDescent="0.2">
      <c r="L487" t="s">
        <v>295</v>
      </c>
    </row>
    <row r="499" spans="12:12" x14ac:dyDescent="0.2">
      <c r="L499" t="s">
        <v>296</v>
      </c>
    </row>
    <row r="500" spans="12:12" x14ac:dyDescent="0.2">
      <c r="L500" t="s">
        <v>296</v>
      </c>
    </row>
    <row r="502" spans="12:12" x14ac:dyDescent="0.2">
      <c r="L502" t="s">
        <v>296</v>
      </c>
    </row>
    <row r="503" spans="12:12" x14ac:dyDescent="0.2">
      <c r="L503" t="s">
        <v>296</v>
      </c>
    </row>
    <row r="504" spans="12:12" x14ac:dyDescent="0.2">
      <c r="L504" t="s">
        <v>296</v>
      </c>
    </row>
    <row r="507" spans="12:12" x14ac:dyDescent="0.2">
      <c r="L507" t="s">
        <v>296</v>
      </c>
    </row>
    <row r="508" spans="12:12" x14ac:dyDescent="0.2">
      <c r="L508" t="s">
        <v>296</v>
      </c>
    </row>
    <row r="509" spans="12:12" x14ac:dyDescent="0.2">
      <c r="L509" t="s">
        <v>296</v>
      </c>
    </row>
    <row r="510" spans="12:12" x14ac:dyDescent="0.2">
      <c r="L510" t="s">
        <v>296</v>
      </c>
    </row>
    <row r="514" spans="12:12" x14ac:dyDescent="0.2">
      <c r="L514" t="s">
        <v>296</v>
      </c>
    </row>
    <row r="517" spans="12:12" x14ac:dyDescent="0.2">
      <c r="L517" t="s">
        <v>296</v>
      </c>
    </row>
    <row r="520" spans="12:12" x14ac:dyDescent="0.2">
      <c r="L520" t="s">
        <v>296</v>
      </c>
    </row>
    <row r="521" spans="12:12" x14ac:dyDescent="0.2">
      <c r="L521" t="s">
        <v>296</v>
      </c>
    </row>
    <row r="522" spans="12:12" x14ac:dyDescent="0.2">
      <c r="L522" t="s">
        <v>296</v>
      </c>
    </row>
    <row r="523" spans="12:12" x14ac:dyDescent="0.2">
      <c r="L523" t="s">
        <v>296</v>
      </c>
    </row>
    <row r="524" spans="12:12" x14ac:dyDescent="0.2">
      <c r="L524" t="s">
        <v>296</v>
      </c>
    </row>
    <row r="525" spans="12:12" x14ac:dyDescent="0.2">
      <c r="L525" t="s">
        <v>296</v>
      </c>
    </row>
    <row r="526" spans="12:12" x14ac:dyDescent="0.2">
      <c r="L526" t="s">
        <v>296</v>
      </c>
    </row>
    <row r="531" spans="12:12" x14ac:dyDescent="0.2">
      <c r="L531" t="s">
        <v>296</v>
      </c>
    </row>
    <row r="532" spans="12:12" x14ac:dyDescent="0.2">
      <c r="L532" t="s">
        <v>296</v>
      </c>
    </row>
    <row r="545" spans="1:1" x14ac:dyDescent="0.2">
      <c r="A545">
        <v>5028679.9800000004</v>
      </c>
    </row>
  </sheetData>
  <autoFilter ref="A1:K1" xr:uid="{00000000-0009-0000-0000-000015000000}"/>
  <pageMargins left="0" right="0" top="1" bottom="0.6" header="0.3" footer="0.3"/>
  <pageSetup scale="72" fitToHeight="0" orientation="portrait" r:id="rId1"/>
  <headerFooter>
    <oddHeader>&amp;C&amp;"Arial,Bold"LINCOLN UNIVERSITY
CONTRACTUAL AGREEMENT FOR FISCAL YEAR 2016/17
GOODS CONTRACT</oddHeader>
    <oddFooter>&amp;L&amp;P of &amp;N&amp;R&amp;Z&amp;F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J84"/>
  <sheetViews>
    <sheetView workbookViewId="0">
      <selection activeCell="B38" sqref="B38"/>
    </sheetView>
  </sheetViews>
  <sheetFormatPr defaultRowHeight="12.75" x14ac:dyDescent="0.2"/>
  <cols>
    <col min="1" max="1" width="56.85546875" bestFit="1" customWidth="1"/>
    <col min="2" max="2" width="18.28515625" style="71" bestFit="1" customWidth="1"/>
    <col min="3" max="3" width="29.140625" bestFit="1" customWidth="1"/>
    <col min="4" max="4" width="23.85546875" bestFit="1" customWidth="1"/>
    <col min="5" max="5" width="17.7109375" bestFit="1" customWidth="1"/>
    <col min="6" max="6" width="6.28515625" bestFit="1" customWidth="1"/>
    <col min="7" max="7" width="10.7109375" bestFit="1" customWidth="1"/>
    <col min="8" max="9" width="6.28515625" bestFit="1" customWidth="1"/>
    <col min="10" max="10" width="7" bestFit="1" customWidth="1"/>
  </cols>
  <sheetData>
    <row r="1" spans="1:10" x14ac:dyDescent="0.2">
      <c r="A1" s="88" t="s">
        <v>209</v>
      </c>
      <c r="B1" s="89" t="s">
        <v>1114</v>
      </c>
      <c r="C1" s="88" t="s">
        <v>1115</v>
      </c>
      <c r="D1" s="88" t="s">
        <v>1116</v>
      </c>
      <c r="E1" s="88" t="s">
        <v>212</v>
      </c>
      <c r="F1" s="88" t="s">
        <v>213</v>
      </c>
      <c r="G1" s="88" t="s">
        <v>214</v>
      </c>
      <c r="H1" s="88" t="s">
        <v>1117</v>
      </c>
      <c r="I1" s="88" t="s">
        <v>548</v>
      </c>
      <c r="J1" s="88" t="s">
        <v>549</v>
      </c>
    </row>
    <row r="2" spans="1:10" x14ac:dyDescent="0.2">
      <c r="A2" t="s">
        <v>2666</v>
      </c>
      <c r="B2" s="71">
        <v>15435</v>
      </c>
      <c r="C2" t="s">
        <v>2667</v>
      </c>
      <c r="D2" t="s">
        <v>2668</v>
      </c>
      <c r="E2" t="s">
        <v>2669</v>
      </c>
      <c r="F2" t="s">
        <v>21</v>
      </c>
      <c r="G2">
        <v>66204</v>
      </c>
      <c r="H2">
        <v>1</v>
      </c>
      <c r="I2" t="s">
        <v>321</v>
      </c>
      <c r="J2" t="s">
        <v>322</v>
      </c>
    </row>
    <row r="3" spans="1:10" x14ac:dyDescent="0.2">
      <c r="A3" t="s">
        <v>2872</v>
      </c>
      <c r="B3" s="71">
        <v>8228.2800000000007</v>
      </c>
      <c r="C3" t="s">
        <v>2670</v>
      </c>
      <c r="E3" t="s">
        <v>2671</v>
      </c>
      <c r="F3" t="s">
        <v>157</v>
      </c>
      <c r="G3">
        <v>20151</v>
      </c>
      <c r="H3">
        <v>1</v>
      </c>
      <c r="I3" t="s">
        <v>321</v>
      </c>
      <c r="J3" t="s">
        <v>322</v>
      </c>
    </row>
    <row r="4" spans="1:10" x14ac:dyDescent="0.2">
      <c r="A4" t="s">
        <v>2672</v>
      </c>
      <c r="B4" s="71">
        <v>280406.5</v>
      </c>
      <c r="C4" t="s">
        <v>2673</v>
      </c>
      <c r="E4" t="s">
        <v>2674</v>
      </c>
      <c r="F4" t="s">
        <v>165</v>
      </c>
      <c r="G4">
        <v>27409</v>
      </c>
      <c r="H4">
        <v>1</v>
      </c>
      <c r="I4" t="s">
        <v>321</v>
      </c>
      <c r="J4" t="s">
        <v>322</v>
      </c>
    </row>
    <row r="5" spans="1:10" x14ac:dyDescent="0.2">
      <c r="A5" t="s">
        <v>2556</v>
      </c>
      <c r="B5" s="71">
        <v>102636.15000000001</v>
      </c>
      <c r="C5" t="s">
        <v>2675</v>
      </c>
      <c r="E5" t="s">
        <v>2676</v>
      </c>
      <c r="F5" t="s">
        <v>187</v>
      </c>
      <c r="G5">
        <v>29492</v>
      </c>
      <c r="H5">
        <v>1</v>
      </c>
      <c r="I5" t="s">
        <v>321</v>
      </c>
      <c r="J5" t="s">
        <v>322</v>
      </c>
    </row>
    <row r="6" spans="1:10" x14ac:dyDescent="0.2">
      <c r="A6" t="s">
        <v>2677</v>
      </c>
      <c r="B6" s="71">
        <v>38637.35</v>
      </c>
      <c r="C6" t="s">
        <v>2678</v>
      </c>
      <c r="E6" t="s">
        <v>2679</v>
      </c>
      <c r="F6" t="s">
        <v>146</v>
      </c>
      <c r="G6">
        <v>94063</v>
      </c>
      <c r="H6">
        <v>1</v>
      </c>
      <c r="I6" t="s">
        <v>321</v>
      </c>
      <c r="J6" t="s">
        <v>322</v>
      </c>
    </row>
    <row r="7" spans="1:10" x14ac:dyDescent="0.2">
      <c r="A7" t="s">
        <v>2680</v>
      </c>
      <c r="B7" s="71">
        <v>7929</v>
      </c>
      <c r="C7" t="s">
        <v>2681</v>
      </c>
      <c r="D7" t="s">
        <v>2682</v>
      </c>
      <c r="E7" t="s">
        <v>171</v>
      </c>
      <c r="F7" t="s">
        <v>166</v>
      </c>
      <c r="G7">
        <v>30363</v>
      </c>
      <c r="H7">
        <v>1</v>
      </c>
      <c r="I7" t="s">
        <v>321</v>
      </c>
      <c r="J7" t="s">
        <v>322</v>
      </c>
    </row>
    <row r="8" spans="1:10" x14ac:dyDescent="0.2">
      <c r="A8" t="s">
        <v>414</v>
      </c>
      <c r="B8" s="71">
        <v>955988.39999999991</v>
      </c>
      <c r="C8" t="s">
        <v>324</v>
      </c>
      <c r="E8" t="s">
        <v>325</v>
      </c>
      <c r="F8" t="s">
        <v>155</v>
      </c>
      <c r="G8" t="s">
        <v>326</v>
      </c>
      <c r="H8">
        <v>1</v>
      </c>
      <c r="I8" t="s">
        <v>321</v>
      </c>
      <c r="J8" t="s">
        <v>322</v>
      </c>
    </row>
    <row r="9" spans="1:10" x14ac:dyDescent="0.2">
      <c r="A9" t="s">
        <v>2683</v>
      </c>
      <c r="B9" s="71">
        <v>21000</v>
      </c>
      <c r="C9" t="s">
        <v>2684</v>
      </c>
      <c r="D9" t="s">
        <v>2627</v>
      </c>
      <c r="E9" t="s">
        <v>2685</v>
      </c>
      <c r="F9" t="s">
        <v>157</v>
      </c>
      <c r="G9">
        <v>20175</v>
      </c>
      <c r="H9">
        <v>1</v>
      </c>
      <c r="I9" t="s">
        <v>321</v>
      </c>
      <c r="J9" t="s">
        <v>322</v>
      </c>
    </row>
    <row r="10" spans="1:10" x14ac:dyDescent="0.2">
      <c r="A10" t="s">
        <v>2686</v>
      </c>
      <c r="B10" s="71">
        <v>117038.53</v>
      </c>
      <c r="C10" t="s">
        <v>2687</v>
      </c>
      <c r="E10" t="s">
        <v>169</v>
      </c>
      <c r="F10" t="s">
        <v>170</v>
      </c>
      <c r="G10" t="s">
        <v>2688</v>
      </c>
      <c r="H10">
        <v>1</v>
      </c>
      <c r="I10" t="s">
        <v>321</v>
      </c>
      <c r="J10" t="s">
        <v>322</v>
      </c>
    </row>
    <row r="11" spans="1:10" x14ac:dyDescent="0.2">
      <c r="A11" t="s">
        <v>2689</v>
      </c>
      <c r="B11" s="71">
        <v>16765</v>
      </c>
      <c r="C11" t="s">
        <v>2690</v>
      </c>
      <c r="E11" t="s">
        <v>2691</v>
      </c>
      <c r="F11" t="s">
        <v>157</v>
      </c>
      <c r="G11">
        <v>23228</v>
      </c>
      <c r="H11">
        <v>1</v>
      </c>
      <c r="I11" t="s">
        <v>321</v>
      </c>
      <c r="J11" t="s">
        <v>322</v>
      </c>
    </row>
    <row r="12" spans="1:10" x14ac:dyDescent="0.2">
      <c r="A12" t="s">
        <v>2557</v>
      </c>
      <c r="B12" s="71">
        <v>1150805.25</v>
      </c>
      <c r="C12" t="s">
        <v>335</v>
      </c>
      <c r="E12" t="s">
        <v>336</v>
      </c>
      <c r="F12" t="s">
        <v>157</v>
      </c>
      <c r="G12" t="s">
        <v>337</v>
      </c>
      <c r="H12">
        <v>1</v>
      </c>
      <c r="I12" t="s">
        <v>321</v>
      </c>
      <c r="J12" t="s">
        <v>322</v>
      </c>
    </row>
    <row r="13" spans="1:10" x14ac:dyDescent="0.2">
      <c r="A13" t="s">
        <v>2692</v>
      </c>
      <c r="B13" s="71">
        <v>26125</v>
      </c>
      <c r="C13" t="s">
        <v>2693</v>
      </c>
      <c r="D13" t="s">
        <v>2694</v>
      </c>
      <c r="E13" t="s">
        <v>2695</v>
      </c>
      <c r="F13" t="s">
        <v>146</v>
      </c>
      <c r="G13">
        <v>94566</v>
      </c>
      <c r="H13">
        <v>1</v>
      </c>
      <c r="I13" t="s">
        <v>321</v>
      </c>
      <c r="J13" t="s">
        <v>322</v>
      </c>
    </row>
    <row r="14" spans="1:10" x14ac:dyDescent="0.2">
      <c r="A14" t="s">
        <v>2696</v>
      </c>
      <c r="B14" s="71">
        <v>9000</v>
      </c>
      <c r="C14" t="s">
        <v>2697</v>
      </c>
      <c r="D14" t="s">
        <v>2698</v>
      </c>
      <c r="E14" t="s">
        <v>169</v>
      </c>
      <c r="F14" t="s">
        <v>170</v>
      </c>
      <c r="G14">
        <v>10017</v>
      </c>
      <c r="H14">
        <v>1</v>
      </c>
      <c r="I14" t="s">
        <v>321</v>
      </c>
      <c r="J14" t="s">
        <v>322</v>
      </c>
    </row>
    <row r="15" spans="1:10" x14ac:dyDescent="0.2">
      <c r="A15" t="s">
        <v>2699</v>
      </c>
      <c r="B15" s="71">
        <v>6300</v>
      </c>
      <c r="C15" t="s">
        <v>2700</v>
      </c>
      <c r="E15" t="s">
        <v>2701</v>
      </c>
      <c r="F15" t="s">
        <v>149</v>
      </c>
      <c r="G15">
        <v>19067</v>
      </c>
      <c r="H15">
        <v>1</v>
      </c>
      <c r="I15" t="s">
        <v>321</v>
      </c>
      <c r="J15" t="s">
        <v>322</v>
      </c>
    </row>
    <row r="16" spans="1:10" x14ac:dyDescent="0.2">
      <c r="A16" t="s">
        <v>2702</v>
      </c>
      <c r="B16" s="71">
        <v>5000</v>
      </c>
      <c r="C16" t="s">
        <v>2703</v>
      </c>
      <c r="E16" t="s">
        <v>560</v>
      </c>
      <c r="F16" t="s">
        <v>165</v>
      </c>
      <c r="G16">
        <v>27858</v>
      </c>
      <c r="H16">
        <v>1</v>
      </c>
      <c r="I16" t="s">
        <v>321</v>
      </c>
      <c r="J16" t="s">
        <v>322</v>
      </c>
    </row>
    <row r="17" spans="1:10" x14ac:dyDescent="0.2">
      <c r="A17" t="s">
        <v>2704</v>
      </c>
      <c r="B17" s="71">
        <v>49075</v>
      </c>
      <c r="C17" t="s">
        <v>2705</v>
      </c>
      <c r="D17" t="s">
        <v>2706</v>
      </c>
      <c r="E17" t="s">
        <v>2707</v>
      </c>
      <c r="F17" t="s">
        <v>166</v>
      </c>
      <c r="G17">
        <v>30305</v>
      </c>
      <c r="H17">
        <v>1</v>
      </c>
      <c r="I17" t="s">
        <v>321</v>
      </c>
      <c r="J17" t="s">
        <v>322</v>
      </c>
    </row>
    <row r="18" spans="1:10" x14ac:dyDescent="0.2">
      <c r="A18" t="s">
        <v>2558</v>
      </c>
      <c r="B18" s="71">
        <v>430109.32</v>
      </c>
      <c r="C18" t="s">
        <v>2559</v>
      </c>
      <c r="E18" t="s">
        <v>2560</v>
      </c>
      <c r="F18" t="s">
        <v>2561</v>
      </c>
      <c r="G18" t="s">
        <v>2562</v>
      </c>
      <c r="H18">
        <v>1</v>
      </c>
      <c r="I18" t="s">
        <v>321</v>
      </c>
      <c r="J18" t="s">
        <v>322</v>
      </c>
    </row>
    <row r="19" spans="1:10" x14ac:dyDescent="0.2">
      <c r="A19" t="s">
        <v>612</v>
      </c>
      <c r="B19" s="71">
        <v>14829.949999999999</v>
      </c>
      <c r="C19" t="s">
        <v>613</v>
      </c>
      <c r="E19" t="s">
        <v>154</v>
      </c>
      <c r="F19" t="s">
        <v>149</v>
      </c>
      <c r="G19">
        <v>15264</v>
      </c>
      <c r="H19">
        <v>1</v>
      </c>
      <c r="I19" t="s">
        <v>321</v>
      </c>
      <c r="J19" t="s">
        <v>322</v>
      </c>
    </row>
    <row r="20" spans="1:10" x14ac:dyDescent="0.2">
      <c r="A20" t="s">
        <v>2708</v>
      </c>
      <c r="B20" s="71">
        <v>13995</v>
      </c>
      <c r="C20" t="s">
        <v>2709</v>
      </c>
      <c r="E20" t="s">
        <v>2117</v>
      </c>
      <c r="F20" t="s">
        <v>1</v>
      </c>
      <c r="G20">
        <v>80301</v>
      </c>
      <c r="H20">
        <v>1</v>
      </c>
      <c r="I20" t="s">
        <v>321</v>
      </c>
      <c r="J20" t="s">
        <v>322</v>
      </c>
    </row>
    <row r="21" spans="1:10" x14ac:dyDescent="0.2">
      <c r="A21" t="s">
        <v>2710</v>
      </c>
      <c r="B21" s="71">
        <v>84085</v>
      </c>
      <c r="C21" t="s">
        <v>2711</v>
      </c>
      <c r="D21" t="s">
        <v>684</v>
      </c>
      <c r="E21" t="s">
        <v>2712</v>
      </c>
      <c r="F21" t="s">
        <v>1421</v>
      </c>
      <c r="G21">
        <v>84121</v>
      </c>
      <c r="H21">
        <v>1</v>
      </c>
      <c r="I21" t="s">
        <v>321</v>
      </c>
      <c r="J21" t="s">
        <v>322</v>
      </c>
    </row>
    <row r="22" spans="1:10" x14ac:dyDescent="0.2">
      <c r="A22" t="s">
        <v>2713</v>
      </c>
      <c r="B22" s="71">
        <v>32082.04</v>
      </c>
      <c r="C22" t="s">
        <v>2714</v>
      </c>
      <c r="D22" t="s">
        <v>2715</v>
      </c>
      <c r="E22" t="s">
        <v>2716</v>
      </c>
      <c r="F22" t="s">
        <v>165</v>
      </c>
      <c r="G22">
        <v>27601</v>
      </c>
      <c r="H22">
        <v>1</v>
      </c>
      <c r="I22" t="s">
        <v>321</v>
      </c>
      <c r="J22" t="s">
        <v>322</v>
      </c>
    </row>
    <row r="23" spans="1:10" x14ac:dyDescent="0.2">
      <c r="A23" t="s">
        <v>2717</v>
      </c>
      <c r="B23" s="71">
        <v>21000</v>
      </c>
      <c r="C23" t="s">
        <v>2718</v>
      </c>
      <c r="E23" t="s">
        <v>2719</v>
      </c>
      <c r="F23" t="s">
        <v>146</v>
      </c>
      <c r="G23">
        <v>94085</v>
      </c>
      <c r="H23">
        <v>1</v>
      </c>
      <c r="I23" t="s">
        <v>321</v>
      </c>
      <c r="J23" t="s">
        <v>322</v>
      </c>
    </row>
    <row r="24" spans="1:10" x14ac:dyDescent="0.2">
      <c r="A24" t="s">
        <v>2720</v>
      </c>
      <c r="B24" s="71">
        <v>6000</v>
      </c>
      <c r="C24" t="s">
        <v>2721</v>
      </c>
      <c r="E24" t="s">
        <v>1565</v>
      </c>
      <c r="F24" t="s">
        <v>157</v>
      </c>
      <c r="G24">
        <v>22906</v>
      </c>
      <c r="H24">
        <v>1</v>
      </c>
      <c r="I24" t="s">
        <v>321</v>
      </c>
      <c r="J24" t="s">
        <v>322</v>
      </c>
    </row>
    <row r="25" spans="1:10" x14ac:dyDescent="0.2">
      <c r="A25" t="s">
        <v>2722</v>
      </c>
      <c r="B25" s="71">
        <v>20183.5</v>
      </c>
      <c r="C25" t="s">
        <v>2723</v>
      </c>
      <c r="E25" t="s">
        <v>2724</v>
      </c>
      <c r="F25" t="s">
        <v>146</v>
      </c>
      <c r="G25" t="s">
        <v>2725</v>
      </c>
      <c r="H25">
        <v>1</v>
      </c>
      <c r="I25" t="s">
        <v>321</v>
      </c>
      <c r="J25" t="s">
        <v>322</v>
      </c>
    </row>
    <row r="26" spans="1:10" x14ac:dyDescent="0.2">
      <c r="A26" t="s">
        <v>2726</v>
      </c>
      <c r="B26" s="71">
        <v>33000.740000000005</v>
      </c>
      <c r="C26" t="s">
        <v>2727</v>
      </c>
      <c r="D26" t="s">
        <v>2728</v>
      </c>
      <c r="E26" t="s">
        <v>2729</v>
      </c>
      <c r="F26" t="s">
        <v>146</v>
      </c>
      <c r="G26">
        <v>91301</v>
      </c>
      <c r="H26">
        <v>1</v>
      </c>
      <c r="I26" t="s">
        <v>321</v>
      </c>
      <c r="J26" t="s">
        <v>322</v>
      </c>
    </row>
    <row r="27" spans="1:10" x14ac:dyDescent="0.2">
      <c r="A27" t="s">
        <v>2730</v>
      </c>
      <c r="B27" s="71">
        <v>16008.099999999999</v>
      </c>
      <c r="C27" t="s">
        <v>2731</v>
      </c>
      <c r="E27" t="s">
        <v>2732</v>
      </c>
      <c r="F27" t="s">
        <v>338</v>
      </c>
      <c r="G27" t="s">
        <v>2733</v>
      </c>
      <c r="H27">
        <v>1</v>
      </c>
      <c r="I27" t="s">
        <v>321</v>
      </c>
      <c r="J27" t="s">
        <v>322</v>
      </c>
    </row>
    <row r="28" spans="1:10" x14ac:dyDescent="0.2">
      <c r="A28" t="s">
        <v>2563</v>
      </c>
      <c r="B28" s="71">
        <v>12345.5</v>
      </c>
      <c r="C28" t="s">
        <v>2564</v>
      </c>
      <c r="D28" t="s">
        <v>2104</v>
      </c>
      <c r="E28" t="s">
        <v>2565</v>
      </c>
      <c r="F28" t="s">
        <v>156</v>
      </c>
      <c r="G28" t="s">
        <v>2566</v>
      </c>
      <c r="H28">
        <v>1</v>
      </c>
      <c r="I28" t="s">
        <v>321</v>
      </c>
      <c r="J28" t="s">
        <v>322</v>
      </c>
    </row>
    <row r="29" spans="1:10" x14ac:dyDescent="0.2">
      <c r="A29" t="s">
        <v>2734</v>
      </c>
      <c r="B29" s="71">
        <v>9030</v>
      </c>
      <c r="C29" t="s">
        <v>2735</v>
      </c>
      <c r="D29" t="s">
        <v>2736</v>
      </c>
      <c r="E29" t="s">
        <v>2737</v>
      </c>
      <c r="F29" t="s">
        <v>76</v>
      </c>
      <c r="G29">
        <v>85253</v>
      </c>
      <c r="H29">
        <v>1</v>
      </c>
      <c r="I29" t="s">
        <v>321</v>
      </c>
      <c r="J29" t="s">
        <v>322</v>
      </c>
    </row>
    <row r="30" spans="1:10" x14ac:dyDescent="0.2">
      <c r="A30" t="s">
        <v>1523</v>
      </c>
      <c r="B30" s="71">
        <v>13978.35</v>
      </c>
      <c r="C30" t="s">
        <v>1524</v>
      </c>
      <c r="D30" t="s">
        <v>1525</v>
      </c>
      <c r="E30" t="s">
        <v>1526</v>
      </c>
      <c r="F30" t="s">
        <v>1421</v>
      </c>
      <c r="G30">
        <v>84604</v>
      </c>
      <c r="H30">
        <v>1</v>
      </c>
      <c r="I30" t="s">
        <v>321</v>
      </c>
      <c r="J30" t="s">
        <v>322</v>
      </c>
    </row>
    <row r="31" spans="1:10" x14ac:dyDescent="0.2">
      <c r="A31" t="s">
        <v>2738</v>
      </c>
      <c r="B31" s="71">
        <v>10249.92</v>
      </c>
      <c r="C31" t="s">
        <v>2739</v>
      </c>
      <c r="D31" t="s">
        <v>657</v>
      </c>
      <c r="E31" t="s">
        <v>946</v>
      </c>
      <c r="F31" t="s">
        <v>146</v>
      </c>
      <c r="G31">
        <v>94105</v>
      </c>
      <c r="H31">
        <v>1</v>
      </c>
      <c r="I31" t="s">
        <v>321</v>
      </c>
      <c r="J31" t="s">
        <v>322</v>
      </c>
    </row>
    <row r="32" spans="1:10" x14ac:dyDescent="0.2">
      <c r="A32" t="s">
        <v>2740</v>
      </c>
      <c r="B32" s="71">
        <v>65000</v>
      </c>
      <c r="C32" t="s">
        <v>2741</v>
      </c>
      <c r="E32" t="s">
        <v>2742</v>
      </c>
      <c r="F32" t="s">
        <v>177</v>
      </c>
      <c r="G32" t="s">
        <v>2743</v>
      </c>
      <c r="H32">
        <v>1</v>
      </c>
      <c r="I32" t="s">
        <v>321</v>
      </c>
      <c r="J32" t="s">
        <v>322</v>
      </c>
    </row>
    <row r="33" spans="1:10" x14ac:dyDescent="0.2">
      <c r="A33" t="s">
        <v>924</v>
      </c>
      <c r="B33" s="71">
        <v>6675</v>
      </c>
      <c r="C33" t="s">
        <v>721</v>
      </c>
      <c r="E33" t="s">
        <v>2</v>
      </c>
      <c r="F33" t="s">
        <v>184</v>
      </c>
      <c r="G33" t="s">
        <v>722</v>
      </c>
      <c r="H33">
        <v>1</v>
      </c>
      <c r="I33" t="s">
        <v>321</v>
      </c>
      <c r="J33" t="s">
        <v>322</v>
      </c>
    </row>
    <row r="34" spans="1:10" x14ac:dyDescent="0.2">
      <c r="A34" t="s">
        <v>2744</v>
      </c>
      <c r="B34" s="71">
        <v>12355.15</v>
      </c>
      <c r="C34" t="s">
        <v>2745</v>
      </c>
      <c r="E34" t="s">
        <v>348</v>
      </c>
      <c r="F34" t="s">
        <v>179</v>
      </c>
      <c r="G34">
        <v>55439</v>
      </c>
      <c r="H34">
        <v>1</v>
      </c>
      <c r="I34" t="s">
        <v>321</v>
      </c>
      <c r="J34" t="s">
        <v>322</v>
      </c>
    </row>
    <row r="35" spans="1:10" x14ac:dyDescent="0.2">
      <c r="A35" t="s">
        <v>2746</v>
      </c>
      <c r="B35" s="71">
        <v>18982.72</v>
      </c>
      <c r="C35" t="s">
        <v>2747</v>
      </c>
      <c r="D35" t="s">
        <v>651</v>
      </c>
      <c r="E35" t="s">
        <v>2748</v>
      </c>
      <c r="F35" t="s">
        <v>165</v>
      </c>
      <c r="G35">
        <v>27511</v>
      </c>
      <c r="H35">
        <v>1</v>
      </c>
      <c r="I35" t="s">
        <v>321</v>
      </c>
      <c r="J35" t="s">
        <v>322</v>
      </c>
    </row>
    <row r="36" spans="1:10" x14ac:dyDescent="0.2">
      <c r="A36" t="s">
        <v>532</v>
      </c>
      <c r="B36" s="71">
        <v>8362.5</v>
      </c>
      <c r="C36" t="s">
        <v>2749</v>
      </c>
      <c r="E36" t="s">
        <v>2750</v>
      </c>
      <c r="F36" t="s">
        <v>148</v>
      </c>
      <c r="G36">
        <v>77459</v>
      </c>
      <c r="H36">
        <v>1</v>
      </c>
      <c r="I36" t="s">
        <v>321</v>
      </c>
      <c r="J36" t="s">
        <v>322</v>
      </c>
    </row>
    <row r="37" spans="1:10" x14ac:dyDescent="0.2">
      <c r="A37" t="s">
        <v>2751</v>
      </c>
      <c r="B37" s="71">
        <v>49152.78</v>
      </c>
      <c r="C37" t="s">
        <v>2752</v>
      </c>
      <c r="D37" t="s">
        <v>2753</v>
      </c>
      <c r="E37" t="s">
        <v>469</v>
      </c>
      <c r="F37" t="s">
        <v>76</v>
      </c>
      <c r="G37">
        <v>85027</v>
      </c>
      <c r="H37">
        <v>1</v>
      </c>
      <c r="I37" t="s">
        <v>321</v>
      </c>
      <c r="J37" t="s">
        <v>322</v>
      </c>
    </row>
    <row r="38" spans="1:10" x14ac:dyDescent="0.2">
      <c r="A38" t="s">
        <v>1150</v>
      </c>
      <c r="B38" s="71">
        <v>10866</v>
      </c>
      <c r="C38" t="s">
        <v>2754</v>
      </c>
      <c r="D38" t="s">
        <v>2755</v>
      </c>
      <c r="E38" t="s">
        <v>1152</v>
      </c>
      <c r="F38" t="s">
        <v>146</v>
      </c>
      <c r="G38">
        <v>94612</v>
      </c>
      <c r="H38">
        <v>1</v>
      </c>
      <c r="I38" t="s">
        <v>321</v>
      </c>
      <c r="J38" t="s">
        <v>322</v>
      </c>
    </row>
    <row r="39" spans="1:10" x14ac:dyDescent="0.2">
      <c r="A39" t="s">
        <v>2756</v>
      </c>
      <c r="B39" s="71">
        <v>8240</v>
      </c>
      <c r="C39" t="s">
        <v>2757</v>
      </c>
      <c r="D39" t="s">
        <v>657</v>
      </c>
      <c r="E39" t="s">
        <v>2758</v>
      </c>
      <c r="F39" t="s">
        <v>159</v>
      </c>
      <c r="G39">
        <v>33609</v>
      </c>
      <c r="H39">
        <v>1</v>
      </c>
      <c r="I39" t="s">
        <v>321</v>
      </c>
      <c r="J39" t="s">
        <v>322</v>
      </c>
    </row>
    <row r="40" spans="1:10" x14ac:dyDescent="0.2">
      <c r="A40" t="s">
        <v>2759</v>
      </c>
      <c r="B40" s="71">
        <v>49123.18</v>
      </c>
      <c r="C40" t="s">
        <v>2760</v>
      </c>
      <c r="E40" t="s">
        <v>169</v>
      </c>
      <c r="F40" t="s">
        <v>170</v>
      </c>
      <c r="G40">
        <v>10010</v>
      </c>
      <c r="H40">
        <v>1</v>
      </c>
      <c r="I40" t="s">
        <v>321</v>
      </c>
      <c r="J40" t="s">
        <v>322</v>
      </c>
    </row>
    <row r="41" spans="1:10" x14ac:dyDescent="0.2">
      <c r="A41" t="s">
        <v>2567</v>
      </c>
      <c r="B41" s="71">
        <v>155936</v>
      </c>
      <c r="C41" t="s">
        <v>423</v>
      </c>
      <c r="E41" t="s">
        <v>176</v>
      </c>
      <c r="F41" t="s">
        <v>148</v>
      </c>
      <c r="G41" t="s">
        <v>424</v>
      </c>
      <c r="H41">
        <v>1</v>
      </c>
      <c r="I41" t="s">
        <v>321</v>
      </c>
      <c r="J41" t="s">
        <v>322</v>
      </c>
    </row>
    <row r="42" spans="1:10" x14ac:dyDescent="0.2">
      <c r="A42" t="s">
        <v>2761</v>
      </c>
      <c r="B42" s="71">
        <v>25897.67</v>
      </c>
      <c r="C42" t="s">
        <v>2762</v>
      </c>
      <c r="D42" t="s">
        <v>2763</v>
      </c>
      <c r="E42" t="s">
        <v>2764</v>
      </c>
      <c r="F42" t="s">
        <v>146</v>
      </c>
      <c r="G42">
        <v>95133</v>
      </c>
      <c r="H42">
        <v>1</v>
      </c>
      <c r="I42" t="s">
        <v>321</v>
      </c>
      <c r="J42" t="s">
        <v>322</v>
      </c>
    </row>
    <row r="43" spans="1:10" ht="15.75" x14ac:dyDescent="0.25">
      <c r="A43" s="123" t="s">
        <v>341</v>
      </c>
      <c r="B43" s="124">
        <f>SUM(B2:B42)</f>
        <v>3937857.8800000004</v>
      </c>
    </row>
    <row r="44" spans="1:10" x14ac:dyDescent="0.2">
      <c r="A44" t="s">
        <v>2568</v>
      </c>
      <c r="B44" s="71">
        <v>27283.37</v>
      </c>
      <c r="C44" t="s">
        <v>344</v>
      </c>
      <c r="E44" t="s">
        <v>169</v>
      </c>
      <c r="F44" t="s">
        <v>170</v>
      </c>
      <c r="G44" t="s">
        <v>345</v>
      </c>
      <c r="H44">
        <v>2</v>
      </c>
      <c r="I44" t="s">
        <v>321</v>
      </c>
      <c r="J44" t="s">
        <v>342</v>
      </c>
    </row>
    <row r="45" spans="1:10" x14ac:dyDescent="0.2">
      <c r="A45" t="s">
        <v>1044</v>
      </c>
      <c r="B45" s="71">
        <v>26583.639999999989</v>
      </c>
      <c r="C45" t="s">
        <v>1045</v>
      </c>
      <c r="E45" t="s">
        <v>1046</v>
      </c>
      <c r="F45" t="s">
        <v>155</v>
      </c>
      <c r="G45" t="s">
        <v>2569</v>
      </c>
      <c r="H45">
        <v>2</v>
      </c>
      <c r="I45" t="s">
        <v>321</v>
      </c>
      <c r="J45" t="s">
        <v>342</v>
      </c>
    </row>
    <row r="46" spans="1:10" x14ac:dyDescent="0.2">
      <c r="A46" t="s">
        <v>430</v>
      </c>
      <c r="B46" s="71">
        <v>8511.4600000000009</v>
      </c>
      <c r="C46" t="s">
        <v>374</v>
      </c>
      <c r="E46" t="s">
        <v>375</v>
      </c>
      <c r="F46" t="s">
        <v>165</v>
      </c>
      <c r="G46" t="s">
        <v>376</v>
      </c>
      <c r="H46">
        <v>2</v>
      </c>
      <c r="I46" t="s">
        <v>321</v>
      </c>
      <c r="J46" t="s">
        <v>342</v>
      </c>
    </row>
    <row r="47" spans="1:10" x14ac:dyDescent="0.2">
      <c r="A47" t="s">
        <v>1049</v>
      </c>
      <c r="B47" s="71">
        <v>58388.4</v>
      </c>
      <c r="C47" t="s">
        <v>757</v>
      </c>
      <c r="E47" t="s">
        <v>154</v>
      </c>
      <c r="F47" t="s">
        <v>149</v>
      </c>
      <c r="G47" t="s">
        <v>758</v>
      </c>
      <c r="H47">
        <v>2</v>
      </c>
      <c r="I47" t="s">
        <v>321</v>
      </c>
      <c r="J47" t="s">
        <v>342</v>
      </c>
    </row>
    <row r="48" spans="1:10" x14ac:dyDescent="0.2">
      <c r="A48" t="s">
        <v>2765</v>
      </c>
      <c r="B48" s="71">
        <v>12388.5</v>
      </c>
      <c r="C48" t="s">
        <v>774</v>
      </c>
      <c r="E48" t="s">
        <v>194</v>
      </c>
      <c r="F48" t="s">
        <v>149</v>
      </c>
      <c r="G48">
        <v>19363</v>
      </c>
      <c r="H48">
        <v>2</v>
      </c>
      <c r="I48" t="s">
        <v>321</v>
      </c>
      <c r="J48" t="s">
        <v>342</v>
      </c>
    </row>
    <row r="49" spans="1:10" x14ac:dyDescent="0.2">
      <c r="A49" t="s">
        <v>2766</v>
      </c>
      <c r="B49" s="71">
        <v>7288.5</v>
      </c>
      <c r="C49" t="s">
        <v>2767</v>
      </c>
      <c r="D49" t="s">
        <v>2768</v>
      </c>
      <c r="E49" t="s">
        <v>317</v>
      </c>
      <c r="F49" t="s">
        <v>1</v>
      </c>
      <c r="G49" t="s">
        <v>1781</v>
      </c>
      <c r="H49">
        <v>2</v>
      </c>
      <c r="I49" t="s">
        <v>321</v>
      </c>
      <c r="J49" t="s">
        <v>342</v>
      </c>
    </row>
    <row r="50" spans="1:10" x14ac:dyDescent="0.2">
      <c r="A50" t="s">
        <v>436</v>
      </c>
      <c r="B50" s="71">
        <v>16719.13</v>
      </c>
      <c r="C50" t="s">
        <v>437</v>
      </c>
      <c r="E50" t="s">
        <v>171</v>
      </c>
      <c r="F50" t="s">
        <v>166</v>
      </c>
      <c r="G50" t="s">
        <v>2570</v>
      </c>
      <c r="H50">
        <v>2</v>
      </c>
      <c r="I50" t="s">
        <v>321</v>
      </c>
      <c r="J50" t="s">
        <v>342</v>
      </c>
    </row>
    <row r="51" spans="1:10" x14ac:dyDescent="0.2">
      <c r="A51" t="s">
        <v>2769</v>
      </c>
      <c r="B51" s="71">
        <v>5171</v>
      </c>
      <c r="C51" t="s">
        <v>2770</v>
      </c>
      <c r="E51" t="s">
        <v>1575</v>
      </c>
      <c r="F51" t="s">
        <v>350</v>
      </c>
      <c r="G51">
        <v>53704</v>
      </c>
      <c r="H51">
        <v>2</v>
      </c>
      <c r="I51" t="s">
        <v>321</v>
      </c>
      <c r="J51" t="s">
        <v>342</v>
      </c>
    </row>
    <row r="52" spans="1:10" x14ac:dyDescent="0.2">
      <c r="A52" t="s">
        <v>2571</v>
      </c>
      <c r="B52" s="71">
        <v>31044</v>
      </c>
      <c r="C52" t="s">
        <v>1180</v>
      </c>
      <c r="E52" t="s">
        <v>169</v>
      </c>
      <c r="F52" t="s">
        <v>170</v>
      </c>
      <c r="G52" t="s">
        <v>1181</v>
      </c>
      <c r="H52">
        <v>2</v>
      </c>
      <c r="I52" t="s">
        <v>321</v>
      </c>
      <c r="J52" t="s">
        <v>342</v>
      </c>
    </row>
    <row r="53" spans="1:10" x14ac:dyDescent="0.2">
      <c r="A53" t="s">
        <v>2771</v>
      </c>
      <c r="B53" s="71">
        <v>21541.05</v>
      </c>
      <c r="C53" t="s">
        <v>523</v>
      </c>
      <c r="E53" t="s">
        <v>480</v>
      </c>
      <c r="F53" t="s">
        <v>149</v>
      </c>
      <c r="G53">
        <v>18017</v>
      </c>
      <c r="H53">
        <v>2</v>
      </c>
      <c r="I53" t="s">
        <v>321</v>
      </c>
      <c r="J53" t="s">
        <v>342</v>
      </c>
    </row>
    <row r="54" spans="1:10" x14ac:dyDescent="0.2">
      <c r="A54" t="s">
        <v>446</v>
      </c>
      <c r="B54" s="71">
        <v>869090.8</v>
      </c>
      <c r="C54" t="s">
        <v>447</v>
      </c>
      <c r="E54" t="s">
        <v>158</v>
      </c>
      <c r="F54" t="s">
        <v>149</v>
      </c>
      <c r="G54" t="s">
        <v>380</v>
      </c>
      <c r="H54">
        <v>2</v>
      </c>
      <c r="I54" t="s">
        <v>321</v>
      </c>
      <c r="J54" t="s">
        <v>342</v>
      </c>
    </row>
    <row r="55" spans="1:10" x14ac:dyDescent="0.2">
      <c r="A55" t="s">
        <v>1186</v>
      </c>
      <c r="B55" s="71">
        <v>24729.45</v>
      </c>
      <c r="C55" t="s">
        <v>1187</v>
      </c>
      <c r="E55" t="s">
        <v>161</v>
      </c>
      <c r="F55" t="s">
        <v>155</v>
      </c>
      <c r="G55" t="s">
        <v>1188</v>
      </c>
      <c r="H55">
        <v>2</v>
      </c>
      <c r="I55" t="s">
        <v>321</v>
      </c>
      <c r="J55" t="s">
        <v>342</v>
      </c>
    </row>
    <row r="56" spans="1:10" x14ac:dyDescent="0.2">
      <c r="A56" t="s">
        <v>1819</v>
      </c>
      <c r="B56" s="71">
        <v>46332.05</v>
      </c>
      <c r="C56" t="s">
        <v>1820</v>
      </c>
      <c r="E56" t="s">
        <v>1821</v>
      </c>
      <c r="F56" t="s">
        <v>168</v>
      </c>
      <c r="G56" t="s">
        <v>1822</v>
      </c>
      <c r="H56">
        <v>2</v>
      </c>
      <c r="I56" t="s">
        <v>321</v>
      </c>
      <c r="J56" t="s">
        <v>342</v>
      </c>
    </row>
    <row r="57" spans="1:10" ht="15.75" x14ac:dyDescent="0.25">
      <c r="A57" s="123" t="s">
        <v>377</v>
      </c>
      <c r="B57" s="124">
        <f>SUM(B44:B56)</f>
        <v>1155071.3500000001</v>
      </c>
    </row>
    <row r="58" spans="1:10" x14ac:dyDescent="0.2">
      <c r="A58" t="s">
        <v>2572</v>
      </c>
      <c r="B58" s="71">
        <v>20741.900000000001</v>
      </c>
      <c r="C58" t="s">
        <v>2573</v>
      </c>
      <c r="E58" t="s">
        <v>2574</v>
      </c>
      <c r="F58" t="s">
        <v>149</v>
      </c>
      <c r="G58" t="s">
        <v>2575</v>
      </c>
      <c r="H58">
        <v>3</v>
      </c>
      <c r="I58" t="s">
        <v>321</v>
      </c>
      <c r="J58" t="s">
        <v>378</v>
      </c>
    </row>
    <row r="59" spans="1:10" x14ac:dyDescent="0.2">
      <c r="A59" t="s">
        <v>2576</v>
      </c>
      <c r="B59" s="71">
        <v>84431</v>
      </c>
      <c r="C59" t="s">
        <v>2577</v>
      </c>
      <c r="E59" t="s">
        <v>1365</v>
      </c>
      <c r="F59" t="s">
        <v>149</v>
      </c>
      <c r="G59" t="s">
        <v>2578</v>
      </c>
      <c r="H59">
        <v>3</v>
      </c>
      <c r="I59" t="s">
        <v>321</v>
      </c>
      <c r="J59" t="s">
        <v>378</v>
      </c>
    </row>
    <row r="60" spans="1:10" x14ac:dyDescent="0.2">
      <c r="A60" t="s">
        <v>2772</v>
      </c>
      <c r="B60" s="71">
        <v>6124.1900000000005</v>
      </c>
      <c r="C60" t="s">
        <v>2773</v>
      </c>
      <c r="E60" t="s">
        <v>2774</v>
      </c>
      <c r="F60" t="s">
        <v>1</v>
      </c>
      <c r="G60">
        <v>80524</v>
      </c>
      <c r="H60">
        <v>3</v>
      </c>
      <c r="I60" t="s">
        <v>321</v>
      </c>
      <c r="J60" t="s">
        <v>378</v>
      </c>
    </row>
    <row r="61" spans="1:10" x14ac:dyDescent="0.2">
      <c r="A61" t="s">
        <v>2775</v>
      </c>
      <c r="B61" s="71">
        <v>50148</v>
      </c>
      <c r="C61" t="s">
        <v>2776</v>
      </c>
      <c r="E61" t="s">
        <v>2777</v>
      </c>
      <c r="F61" t="s">
        <v>76</v>
      </c>
      <c r="G61">
        <v>85255</v>
      </c>
      <c r="H61">
        <v>3</v>
      </c>
      <c r="I61" t="s">
        <v>321</v>
      </c>
      <c r="J61" t="s">
        <v>378</v>
      </c>
    </row>
    <row r="62" spans="1:10" x14ac:dyDescent="0.2">
      <c r="A62" t="s">
        <v>881</v>
      </c>
      <c r="B62" s="71">
        <v>78238.600000000006</v>
      </c>
      <c r="C62" t="s">
        <v>11</v>
      </c>
      <c r="D62" t="s">
        <v>162</v>
      </c>
      <c r="E62" t="s">
        <v>12</v>
      </c>
      <c r="F62" t="s">
        <v>157</v>
      </c>
      <c r="G62">
        <v>23103</v>
      </c>
      <c r="H62">
        <v>3</v>
      </c>
      <c r="I62" t="s">
        <v>321</v>
      </c>
      <c r="J62" t="s">
        <v>378</v>
      </c>
    </row>
    <row r="63" spans="1:10" x14ac:dyDescent="0.2">
      <c r="A63" t="s">
        <v>2579</v>
      </c>
      <c r="B63" s="71">
        <v>16507.07</v>
      </c>
      <c r="C63" t="s">
        <v>2580</v>
      </c>
      <c r="E63" t="s">
        <v>196</v>
      </c>
      <c r="F63" t="s">
        <v>149</v>
      </c>
      <c r="G63" t="s">
        <v>234</v>
      </c>
      <c r="H63">
        <v>3</v>
      </c>
      <c r="I63" t="s">
        <v>321</v>
      </c>
      <c r="J63" t="s">
        <v>378</v>
      </c>
    </row>
    <row r="64" spans="1:10" x14ac:dyDescent="0.2">
      <c r="A64" t="s">
        <v>2778</v>
      </c>
      <c r="B64" s="71">
        <v>6976.5500000000011</v>
      </c>
      <c r="C64" t="s">
        <v>2779</v>
      </c>
      <c r="E64" t="s">
        <v>25</v>
      </c>
      <c r="F64" t="s">
        <v>149</v>
      </c>
      <c r="G64" t="s">
        <v>262</v>
      </c>
      <c r="H64">
        <v>3</v>
      </c>
      <c r="I64" t="s">
        <v>321</v>
      </c>
      <c r="J64" t="s">
        <v>378</v>
      </c>
    </row>
    <row r="65" spans="1:10" x14ac:dyDescent="0.2">
      <c r="A65" t="s">
        <v>775</v>
      </c>
      <c r="B65" s="71">
        <v>9531</v>
      </c>
      <c r="C65" t="s">
        <v>776</v>
      </c>
      <c r="E65" t="s">
        <v>192</v>
      </c>
      <c r="F65" t="s">
        <v>149</v>
      </c>
      <c r="G65" t="s">
        <v>267</v>
      </c>
      <c r="H65">
        <v>3</v>
      </c>
      <c r="I65" t="s">
        <v>321</v>
      </c>
      <c r="J65" t="s">
        <v>378</v>
      </c>
    </row>
    <row r="66" spans="1:10" x14ac:dyDescent="0.2">
      <c r="A66" t="s">
        <v>556</v>
      </c>
      <c r="B66" s="71">
        <v>6621.0199999999968</v>
      </c>
      <c r="C66" t="s">
        <v>557</v>
      </c>
      <c r="E66" t="s">
        <v>199</v>
      </c>
      <c r="F66" t="s">
        <v>149</v>
      </c>
      <c r="G66" t="s">
        <v>259</v>
      </c>
      <c r="H66">
        <v>3</v>
      </c>
      <c r="I66" t="s">
        <v>321</v>
      </c>
      <c r="J66" t="s">
        <v>378</v>
      </c>
    </row>
    <row r="67" spans="1:10" ht="15.75" x14ac:dyDescent="0.25">
      <c r="A67" s="123" t="s">
        <v>392</v>
      </c>
      <c r="B67" s="124">
        <f>SUM(B58:B66)</f>
        <v>279319.33</v>
      </c>
    </row>
    <row r="68" spans="1:10" x14ac:dyDescent="0.2">
      <c r="A68" t="s">
        <v>1069</v>
      </c>
      <c r="B68" s="71">
        <v>40258.74</v>
      </c>
      <c r="C68" t="s">
        <v>777</v>
      </c>
      <c r="E68" t="s">
        <v>778</v>
      </c>
      <c r="F68" t="s">
        <v>350</v>
      </c>
      <c r="G68" t="s">
        <v>779</v>
      </c>
      <c r="H68">
        <v>4</v>
      </c>
      <c r="I68" t="s">
        <v>321</v>
      </c>
      <c r="J68" t="s">
        <v>393</v>
      </c>
    </row>
    <row r="69" spans="1:10" x14ac:dyDescent="0.2">
      <c r="A69" t="s">
        <v>2780</v>
      </c>
      <c r="B69" s="71">
        <v>13763.48</v>
      </c>
      <c r="C69" t="s">
        <v>1849</v>
      </c>
      <c r="E69" t="s">
        <v>154</v>
      </c>
      <c r="F69" t="s">
        <v>149</v>
      </c>
      <c r="G69" t="s">
        <v>1850</v>
      </c>
      <c r="H69">
        <v>4</v>
      </c>
      <c r="I69" t="s">
        <v>321</v>
      </c>
      <c r="J69" t="s">
        <v>393</v>
      </c>
    </row>
    <row r="70" spans="1:10" x14ac:dyDescent="0.2">
      <c r="A70" t="s">
        <v>2873</v>
      </c>
      <c r="B70" s="71">
        <v>97933.400000000023</v>
      </c>
      <c r="C70" t="s">
        <v>2582</v>
      </c>
      <c r="E70" t="s">
        <v>176</v>
      </c>
      <c r="F70" t="s">
        <v>148</v>
      </c>
      <c r="G70" t="s">
        <v>424</v>
      </c>
      <c r="H70">
        <v>4</v>
      </c>
      <c r="I70" t="s">
        <v>321</v>
      </c>
      <c r="J70" t="s">
        <v>393</v>
      </c>
    </row>
    <row r="71" spans="1:10" x14ac:dyDescent="0.2">
      <c r="A71" t="s">
        <v>2781</v>
      </c>
      <c r="B71" s="71">
        <v>34624.170000000006</v>
      </c>
      <c r="C71" t="s">
        <v>2782</v>
      </c>
      <c r="E71" t="s">
        <v>2783</v>
      </c>
      <c r="F71" t="s">
        <v>205</v>
      </c>
      <c r="G71" t="s">
        <v>2784</v>
      </c>
      <c r="H71">
        <v>4</v>
      </c>
      <c r="I71" t="s">
        <v>321</v>
      </c>
      <c r="J71" t="s">
        <v>393</v>
      </c>
    </row>
    <row r="72" spans="1:10" x14ac:dyDescent="0.2">
      <c r="A72" t="s">
        <v>2583</v>
      </c>
      <c r="B72" s="71">
        <v>7393.4400000000005</v>
      </c>
      <c r="C72" t="s">
        <v>2584</v>
      </c>
      <c r="E72" t="s">
        <v>2585</v>
      </c>
      <c r="F72" t="s">
        <v>170</v>
      </c>
      <c r="G72" t="s">
        <v>2586</v>
      </c>
      <c r="H72">
        <v>4</v>
      </c>
      <c r="I72" t="s">
        <v>321</v>
      </c>
      <c r="J72" t="s">
        <v>393</v>
      </c>
    </row>
    <row r="73" spans="1:10" x14ac:dyDescent="0.2">
      <c r="A73" t="s">
        <v>1256</v>
      </c>
      <c r="B73" s="71">
        <v>25737.42</v>
      </c>
      <c r="C73" t="s">
        <v>1878</v>
      </c>
      <c r="D73" t="s">
        <v>1879</v>
      </c>
      <c r="E73" t="s">
        <v>1880</v>
      </c>
      <c r="F73" t="s">
        <v>149</v>
      </c>
      <c r="G73" t="s">
        <v>1881</v>
      </c>
      <c r="H73">
        <v>4</v>
      </c>
      <c r="I73" t="s">
        <v>321</v>
      </c>
      <c r="J73" t="s">
        <v>393</v>
      </c>
    </row>
    <row r="74" spans="1:10" x14ac:dyDescent="0.2">
      <c r="A74" t="s">
        <v>568</v>
      </c>
      <c r="B74" s="71">
        <v>26197.05</v>
      </c>
      <c r="C74" t="s">
        <v>404</v>
      </c>
      <c r="E74" t="s">
        <v>220</v>
      </c>
      <c r="F74" t="s">
        <v>149</v>
      </c>
      <c r="G74" t="s">
        <v>221</v>
      </c>
      <c r="H74">
        <v>4</v>
      </c>
      <c r="I74" t="s">
        <v>321</v>
      </c>
      <c r="J74" t="s">
        <v>393</v>
      </c>
    </row>
    <row r="75" spans="1:10" x14ac:dyDescent="0.2">
      <c r="A75" t="s">
        <v>2587</v>
      </c>
      <c r="B75" s="71">
        <v>5610</v>
      </c>
      <c r="C75" t="s">
        <v>2588</v>
      </c>
      <c r="E75" t="s">
        <v>2589</v>
      </c>
      <c r="F75" t="s">
        <v>149</v>
      </c>
      <c r="G75" t="s">
        <v>2590</v>
      </c>
      <c r="H75">
        <v>4</v>
      </c>
      <c r="I75" t="s">
        <v>321</v>
      </c>
      <c r="J75" t="s">
        <v>393</v>
      </c>
    </row>
    <row r="76" spans="1:10" x14ac:dyDescent="0.2">
      <c r="A76" t="s">
        <v>2591</v>
      </c>
      <c r="B76" s="71">
        <v>43187.359999999993</v>
      </c>
      <c r="C76" t="s">
        <v>2592</v>
      </c>
      <c r="E76" t="s">
        <v>2593</v>
      </c>
      <c r="F76" t="s">
        <v>157</v>
      </c>
      <c r="G76" t="s">
        <v>2594</v>
      </c>
      <c r="H76">
        <v>4</v>
      </c>
      <c r="I76" t="s">
        <v>321</v>
      </c>
      <c r="J76" t="s">
        <v>393</v>
      </c>
    </row>
    <row r="77" spans="1:10" x14ac:dyDescent="0.2">
      <c r="A77" t="s">
        <v>456</v>
      </c>
      <c r="B77" s="71">
        <v>9993.19</v>
      </c>
      <c r="C77" t="s">
        <v>402</v>
      </c>
      <c r="E77" t="s">
        <v>202</v>
      </c>
      <c r="F77" t="s">
        <v>149</v>
      </c>
      <c r="G77" t="s">
        <v>2595</v>
      </c>
      <c r="H77">
        <v>4</v>
      </c>
      <c r="I77" t="s">
        <v>321</v>
      </c>
      <c r="J77" t="s">
        <v>393</v>
      </c>
    </row>
    <row r="78" spans="1:10" x14ac:dyDescent="0.2">
      <c r="A78" t="s">
        <v>2785</v>
      </c>
      <c r="B78" s="71">
        <v>48766.65</v>
      </c>
      <c r="C78" t="s">
        <v>2786</v>
      </c>
      <c r="E78" t="s">
        <v>2787</v>
      </c>
      <c r="F78" t="s">
        <v>168</v>
      </c>
      <c r="G78" t="s">
        <v>2788</v>
      </c>
      <c r="H78">
        <v>4</v>
      </c>
      <c r="I78" t="s">
        <v>321</v>
      </c>
      <c r="J78" t="s">
        <v>393</v>
      </c>
    </row>
    <row r="79" spans="1:10" x14ac:dyDescent="0.2">
      <c r="A79" t="s">
        <v>1087</v>
      </c>
      <c r="B79" s="71">
        <v>11076.949999999999</v>
      </c>
      <c r="C79" t="s">
        <v>2596</v>
      </c>
      <c r="D79" t="s">
        <v>2597</v>
      </c>
      <c r="E79" t="s">
        <v>194</v>
      </c>
      <c r="F79" t="s">
        <v>149</v>
      </c>
      <c r="G79" t="s">
        <v>228</v>
      </c>
      <c r="H79">
        <v>4</v>
      </c>
      <c r="I79" t="s">
        <v>321</v>
      </c>
      <c r="J79" t="s">
        <v>393</v>
      </c>
    </row>
    <row r="80" spans="1:10" x14ac:dyDescent="0.2">
      <c r="A80" t="s">
        <v>2789</v>
      </c>
      <c r="B80" s="71">
        <v>6727</v>
      </c>
      <c r="C80" t="s">
        <v>400</v>
      </c>
      <c r="E80" t="s">
        <v>2790</v>
      </c>
      <c r="F80" t="s">
        <v>174</v>
      </c>
      <c r="G80" t="s">
        <v>401</v>
      </c>
      <c r="H80">
        <v>4</v>
      </c>
      <c r="I80" t="s">
        <v>321</v>
      </c>
      <c r="J80" t="s">
        <v>393</v>
      </c>
    </row>
    <row r="81" spans="1:10" x14ac:dyDescent="0.2">
      <c r="A81" t="s">
        <v>2791</v>
      </c>
      <c r="B81" s="71">
        <v>43815.42</v>
      </c>
      <c r="C81" t="s">
        <v>2792</v>
      </c>
      <c r="D81" t="s">
        <v>2793</v>
      </c>
      <c r="E81" t="s">
        <v>164</v>
      </c>
      <c r="F81" t="s">
        <v>153</v>
      </c>
      <c r="G81" t="s">
        <v>1043</v>
      </c>
      <c r="H81">
        <v>4</v>
      </c>
      <c r="I81" t="s">
        <v>321</v>
      </c>
      <c r="J81" t="s">
        <v>393</v>
      </c>
    </row>
    <row r="82" spans="1:10" x14ac:dyDescent="0.2">
      <c r="A82" t="s">
        <v>1287</v>
      </c>
      <c r="B82" s="71">
        <v>105797.64000000012</v>
      </c>
      <c r="C82" t="s">
        <v>1288</v>
      </c>
      <c r="E82" t="s">
        <v>1289</v>
      </c>
      <c r="F82" t="s">
        <v>156</v>
      </c>
      <c r="G82" t="s">
        <v>1290</v>
      </c>
      <c r="H82">
        <v>4</v>
      </c>
      <c r="I82" t="s">
        <v>321</v>
      </c>
      <c r="J82" t="s">
        <v>393</v>
      </c>
    </row>
    <row r="83" spans="1:10" ht="15.75" x14ac:dyDescent="0.25">
      <c r="A83" s="123" t="s">
        <v>410</v>
      </c>
      <c r="B83" s="124">
        <f>SUM(B68:B82)</f>
        <v>520881.91000000015</v>
      </c>
    </row>
    <row r="84" spans="1:10" ht="15.75" x14ac:dyDescent="0.25">
      <c r="A84" s="123" t="s">
        <v>126</v>
      </c>
      <c r="B84" s="124">
        <f>B43+B57+B67+B83</f>
        <v>5893130.4700000007</v>
      </c>
    </row>
  </sheetData>
  <pageMargins left="0.7" right="0.7" top="0.75" bottom="0.75" header="0.3" footer="0.3"/>
  <pageSetup scale="61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XEZ518"/>
  <sheetViews>
    <sheetView workbookViewId="0">
      <selection activeCell="B3" sqref="B3"/>
    </sheetView>
  </sheetViews>
  <sheetFormatPr defaultColWidth="12" defaultRowHeight="12.75" x14ac:dyDescent="0.2"/>
  <cols>
    <col min="1" max="1" width="45.7109375" bestFit="1" customWidth="1"/>
    <col min="2" max="2" width="13.85546875" style="71" bestFit="1" customWidth="1"/>
    <col min="3" max="3" width="27.7109375" bestFit="1" customWidth="1"/>
    <col min="4" max="4" width="19.140625" customWidth="1"/>
    <col min="6" max="6" width="7" customWidth="1"/>
    <col min="8" max="10" width="12" hidden="1" customWidth="1"/>
    <col min="11" max="11" width="26" customWidth="1"/>
    <col min="12" max="15" width="0" hidden="1" customWidth="1"/>
  </cols>
  <sheetData>
    <row r="1" spans="1:12" x14ac:dyDescent="0.2">
      <c r="A1" s="88" t="s">
        <v>1113</v>
      </c>
      <c r="B1" s="89" t="s">
        <v>1114</v>
      </c>
      <c r="C1" s="88" t="s">
        <v>1115</v>
      </c>
      <c r="D1" s="88" t="s">
        <v>1116</v>
      </c>
      <c r="E1" s="88" t="s">
        <v>212</v>
      </c>
      <c r="F1" s="88" t="s">
        <v>213</v>
      </c>
      <c r="G1" s="88" t="s">
        <v>214</v>
      </c>
      <c r="H1" s="88" t="s">
        <v>1117</v>
      </c>
      <c r="I1" s="88" t="s">
        <v>548</v>
      </c>
      <c r="J1" s="88" t="s">
        <v>549</v>
      </c>
      <c r="K1" s="88" t="s">
        <v>411</v>
      </c>
      <c r="L1" t="s">
        <v>1118</v>
      </c>
    </row>
    <row r="2" spans="1:12" ht="13.5" x14ac:dyDescent="0.25">
      <c r="A2" s="82" t="s">
        <v>935</v>
      </c>
      <c r="B2" s="83">
        <v>14000</v>
      </c>
      <c r="C2" s="82" t="s">
        <v>936</v>
      </c>
      <c r="D2" s="82"/>
      <c r="E2" s="82" t="s">
        <v>937</v>
      </c>
      <c r="F2" s="82" t="s">
        <v>21</v>
      </c>
      <c r="G2" s="82" t="s">
        <v>938</v>
      </c>
      <c r="H2" s="82">
        <v>1</v>
      </c>
      <c r="I2" s="82" t="s">
        <v>321</v>
      </c>
      <c r="J2" s="82" t="s">
        <v>322</v>
      </c>
      <c r="K2" s="82" t="s">
        <v>939</v>
      </c>
      <c r="L2" t="s">
        <v>341</v>
      </c>
    </row>
    <row r="3" spans="1:12" ht="13.5" x14ac:dyDescent="0.25">
      <c r="A3" s="82" t="s">
        <v>412</v>
      </c>
      <c r="B3" s="83">
        <v>61079.85</v>
      </c>
      <c r="C3" s="82" t="s">
        <v>740</v>
      </c>
      <c r="D3" s="82"/>
      <c r="E3" s="82" t="s">
        <v>151</v>
      </c>
      <c r="F3" s="82" t="s">
        <v>148</v>
      </c>
      <c r="G3" s="82" t="s">
        <v>327</v>
      </c>
      <c r="H3" s="82">
        <v>1</v>
      </c>
      <c r="I3" s="82" t="s">
        <v>321</v>
      </c>
      <c r="J3" s="82" t="s">
        <v>322</v>
      </c>
      <c r="K3" s="82" t="s">
        <v>323</v>
      </c>
      <c r="L3" t="s">
        <v>341</v>
      </c>
    </row>
    <row r="4" spans="1:12" ht="13.5" x14ac:dyDescent="0.25">
      <c r="A4" s="82" t="s">
        <v>741</v>
      </c>
      <c r="B4" s="83">
        <v>38287</v>
      </c>
      <c r="C4" s="82" t="s">
        <v>742</v>
      </c>
      <c r="D4" s="82"/>
      <c r="E4" s="82" t="s">
        <v>743</v>
      </c>
      <c r="F4" s="82" t="s">
        <v>146</v>
      </c>
      <c r="G4" s="82" t="s">
        <v>744</v>
      </c>
      <c r="H4" s="82">
        <v>1</v>
      </c>
      <c r="I4" s="82" t="s">
        <v>321</v>
      </c>
      <c r="J4" s="82" t="s">
        <v>322</v>
      </c>
      <c r="K4" s="82" t="s">
        <v>323</v>
      </c>
      <c r="L4" t="s">
        <v>341</v>
      </c>
    </row>
    <row r="5" spans="1:12" ht="13.5" x14ac:dyDescent="0.25">
      <c r="A5" s="82" t="s">
        <v>413</v>
      </c>
      <c r="B5" s="83">
        <v>144503.61000000002</v>
      </c>
      <c r="C5" s="82" t="s">
        <v>1122</v>
      </c>
      <c r="D5" s="82"/>
      <c r="E5" s="82" t="s">
        <v>154</v>
      </c>
      <c r="F5" s="82" t="s">
        <v>149</v>
      </c>
      <c r="G5" s="82" t="s">
        <v>1123</v>
      </c>
      <c r="H5" s="82">
        <v>1</v>
      </c>
      <c r="I5" s="82" t="s">
        <v>321</v>
      </c>
      <c r="J5" s="82" t="s">
        <v>322</v>
      </c>
      <c r="K5" s="82" t="s">
        <v>340</v>
      </c>
      <c r="L5" t="s">
        <v>341</v>
      </c>
    </row>
    <row r="6" spans="1:12" ht="13.5" x14ac:dyDescent="0.25">
      <c r="A6" s="82" t="s">
        <v>414</v>
      </c>
      <c r="B6" s="83">
        <v>326436.11</v>
      </c>
      <c r="C6" s="82" t="s">
        <v>324</v>
      </c>
      <c r="D6" s="82"/>
      <c r="E6" s="82" t="s">
        <v>325</v>
      </c>
      <c r="F6" s="82" t="s">
        <v>155</v>
      </c>
      <c r="G6" s="82" t="s">
        <v>326</v>
      </c>
      <c r="H6" s="82">
        <v>1</v>
      </c>
      <c r="I6" s="82" t="s">
        <v>321</v>
      </c>
      <c r="J6" s="82" t="s">
        <v>322</v>
      </c>
      <c r="K6" s="82" t="s">
        <v>323</v>
      </c>
      <c r="L6" t="s">
        <v>341</v>
      </c>
    </row>
    <row r="7" spans="1:12" ht="13.5" x14ac:dyDescent="0.25">
      <c r="A7" s="82" t="s">
        <v>1702</v>
      </c>
      <c r="B7" s="83">
        <v>1515</v>
      </c>
      <c r="C7" s="82" t="s">
        <v>1703</v>
      </c>
      <c r="D7" s="82" t="s">
        <v>1704</v>
      </c>
      <c r="E7" s="82" t="s">
        <v>169</v>
      </c>
      <c r="F7" s="82" t="s">
        <v>170</v>
      </c>
      <c r="G7" s="82" t="s">
        <v>1705</v>
      </c>
      <c r="H7" s="82">
        <v>1</v>
      </c>
      <c r="I7" s="82" t="s">
        <v>321</v>
      </c>
      <c r="J7" s="82" t="s">
        <v>322</v>
      </c>
      <c r="K7" s="82" t="s">
        <v>1706</v>
      </c>
    </row>
    <row r="8" spans="1:12" ht="13.5" x14ac:dyDescent="0.25">
      <c r="A8" s="82" t="s">
        <v>673</v>
      </c>
      <c r="B8" s="83">
        <v>10980</v>
      </c>
      <c r="C8" s="82" t="s">
        <v>674</v>
      </c>
      <c r="D8" s="82" t="s">
        <v>675</v>
      </c>
      <c r="E8" s="82" t="s">
        <v>171</v>
      </c>
      <c r="F8" s="82" t="s">
        <v>166</v>
      </c>
      <c r="G8" s="82" t="s">
        <v>676</v>
      </c>
      <c r="H8" s="82">
        <v>1</v>
      </c>
      <c r="I8" s="82" t="s">
        <v>321</v>
      </c>
      <c r="J8" s="82" t="s">
        <v>322</v>
      </c>
      <c r="K8" s="82" t="s">
        <v>46</v>
      </c>
      <c r="L8" t="s">
        <v>341</v>
      </c>
    </row>
    <row r="9" spans="1:12" ht="13.5" x14ac:dyDescent="0.25">
      <c r="A9" s="82" t="s">
        <v>415</v>
      </c>
      <c r="B9" s="83">
        <v>181072.3</v>
      </c>
      <c r="C9" s="82" t="s">
        <v>328</v>
      </c>
      <c r="D9" s="82"/>
      <c r="E9" s="82" t="s">
        <v>329</v>
      </c>
      <c r="F9" s="82" t="s">
        <v>148</v>
      </c>
      <c r="G9" s="82" t="s">
        <v>330</v>
      </c>
      <c r="H9" s="82">
        <v>1</v>
      </c>
      <c r="I9" s="82" t="s">
        <v>321</v>
      </c>
      <c r="J9" s="82" t="s">
        <v>322</v>
      </c>
      <c r="K9" s="82" t="s">
        <v>323</v>
      </c>
      <c r="L9" t="s">
        <v>341</v>
      </c>
    </row>
    <row r="10" spans="1:12" ht="13.5" x14ac:dyDescent="0.25">
      <c r="A10" s="82" t="s">
        <v>416</v>
      </c>
      <c r="B10" s="83">
        <v>510759</v>
      </c>
      <c r="C10" s="82" t="s">
        <v>335</v>
      </c>
      <c r="D10" s="82"/>
      <c r="E10" s="82" t="s">
        <v>336</v>
      </c>
      <c r="F10" s="82" t="s">
        <v>157</v>
      </c>
      <c r="G10" s="82" t="s">
        <v>337</v>
      </c>
      <c r="H10" s="82">
        <v>1</v>
      </c>
      <c r="I10" s="82" t="s">
        <v>321</v>
      </c>
      <c r="J10" s="82" t="s">
        <v>322</v>
      </c>
      <c r="K10" s="82" t="s">
        <v>331</v>
      </c>
      <c r="L10" t="s">
        <v>341</v>
      </c>
    </row>
    <row r="11" spans="1:12" ht="13.5" x14ac:dyDescent="0.25">
      <c r="A11" s="82" t="s">
        <v>1708</v>
      </c>
      <c r="B11" s="83">
        <v>2345</v>
      </c>
      <c r="C11" s="82" t="s">
        <v>1709</v>
      </c>
      <c r="D11" s="82" t="s">
        <v>657</v>
      </c>
      <c r="E11" s="82" t="s">
        <v>1710</v>
      </c>
      <c r="F11" s="82"/>
      <c r="G11" s="82" t="s">
        <v>1711</v>
      </c>
      <c r="H11" s="82">
        <v>1</v>
      </c>
      <c r="I11" s="82" t="s">
        <v>321</v>
      </c>
      <c r="J11" s="82" t="s">
        <v>322</v>
      </c>
      <c r="K11" s="82" t="s">
        <v>939</v>
      </c>
    </row>
    <row r="12" spans="1:12" ht="13.5" x14ac:dyDescent="0.25">
      <c r="A12" s="82" t="s">
        <v>1713</v>
      </c>
      <c r="B12" s="83">
        <v>7500</v>
      </c>
      <c r="C12" s="82" t="s">
        <v>1714</v>
      </c>
      <c r="D12" s="82"/>
      <c r="E12" s="82" t="s">
        <v>1715</v>
      </c>
      <c r="F12" s="82" t="s">
        <v>157</v>
      </c>
      <c r="G12" s="82" t="s">
        <v>1716</v>
      </c>
      <c r="H12" s="82">
        <v>1</v>
      </c>
      <c r="I12" s="82" t="s">
        <v>321</v>
      </c>
      <c r="J12" s="82" t="s">
        <v>322</v>
      </c>
      <c r="K12" s="82" t="s">
        <v>939</v>
      </c>
      <c r="L12" t="s">
        <v>341</v>
      </c>
    </row>
    <row r="13" spans="1:12" ht="13.5" x14ac:dyDescent="0.25">
      <c r="A13" s="82" t="s">
        <v>417</v>
      </c>
      <c r="B13" s="83">
        <v>104763.92</v>
      </c>
      <c r="C13" s="82" t="s">
        <v>418</v>
      </c>
      <c r="D13" s="82"/>
      <c r="E13" s="82" t="s">
        <v>161</v>
      </c>
      <c r="F13" s="82" t="s">
        <v>155</v>
      </c>
      <c r="G13" s="82" t="s">
        <v>339</v>
      </c>
      <c r="H13" s="82">
        <v>1</v>
      </c>
      <c r="I13" s="82" t="s">
        <v>321</v>
      </c>
      <c r="J13" s="82" t="s">
        <v>322</v>
      </c>
      <c r="K13" s="82" t="s">
        <v>331</v>
      </c>
      <c r="L13" t="s">
        <v>341</v>
      </c>
    </row>
    <row r="14" spans="1:12" ht="13.5" x14ac:dyDescent="0.25">
      <c r="A14" s="82" t="s">
        <v>941</v>
      </c>
      <c r="B14" s="83">
        <v>177994.11</v>
      </c>
      <c r="C14" s="82" t="s">
        <v>942</v>
      </c>
      <c r="D14" s="82" t="s">
        <v>635</v>
      </c>
      <c r="E14" s="82" t="s">
        <v>196</v>
      </c>
      <c r="F14" s="82" t="s">
        <v>149</v>
      </c>
      <c r="G14" s="82" t="s">
        <v>234</v>
      </c>
      <c r="H14" s="82">
        <v>1</v>
      </c>
      <c r="I14" s="82" t="s">
        <v>321</v>
      </c>
      <c r="J14" s="82" t="s">
        <v>322</v>
      </c>
      <c r="K14" s="82" t="s">
        <v>943</v>
      </c>
    </row>
    <row r="15" spans="1:12" ht="13.5" x14ac:dyDescent="0.25">
      <c r="A15" s="82" t="s">
        <v>746</v>
      </c>
      <c r="B15" s="83">
        <v>2949.3</v>
      </c>
      <c r="C15" s="82" t="s">
        <v>747</v>
      </c>
      <c r="D15" s="82"/>
      <c r="E15" s="82" t="s">
        <v>195</v>
      </c>
      <c r="F15" s="82" t="s">
        <v>149</v>
      </c>
      <c r="G15" s="82" t="s">
        <v>233</v>
      </c>
      <c r="H15" s="82">
        <v>1</v>
      </c>
      <c r="I15" s="82" t="s">
        <v>321</v>
      </c>
      <c r="J15" s="82" t="s">
        <v>322</v>
      </c>
      <c r="K15" s="82" t="s">
        <v>784</v>
      </c>
    </row>
    <row r="16" spans="1:12" ht="13.5" x14ac:dyDescent="0.25">
      <c r="A16" s="82" t="s">
        <v>419</v>
      </c>
      <c r="B16" s="83">
        <v>3657</v>
      </c>
      <c r="C16" s="82" t="s">
        <v>332</v>
      </c>
      <c r="D16" s="82"/>
      <c r="E16" s="82" t="s">
        <v>333</v>
      </c>
      <c r="F16" s="82" t="s">
        <v>146</v>
      </c>
      <c r="G16" s="82" t="s">
        <v>334</v>
      </c>
      <c r="H16" s="82">
        <v>1</v>
      </c>
      <c r="I16" s="82" t="s">
        <v>321</v>
      </c>
      <c r="J16" s="82" t="s">
        <v>322</v>
      </c>
      <c r="K16" s="82" t="s">
        <v>331</v>
      </c>
      <c r="L16" t="s">
        <v>341</v>
      </c>
    </row>
    <row r="17" spans="1:12" ht="13.5" x14ac:dyDescent="0.25">
      <c r="A17" s="82" t="s">
        <v>984</v>
      </c>
      <c r="B17" s="83">
        <v>18934.310000000001</v>
      </c>
      <c r="C17" s="82" t="s">
        <v>1145</v>
      </c>
      <c r="D17" s="82"/>
      <c r="E17" s="82" t="s">
        <v>1146</v>
      </c>
      <c r="F17" s="82" t="s">
        <v>179</v>
      </c>
      <c r="G17" s="82" t="s">
        <v>1147</v>
      </c>
      <c r="H17" s="82">
        <v>1</v>
      </c>
      <c r="I17" s="82" t="s">
        <v>321</v>
      </c>
      <c r="J17" s="82" t="s">
        <v>322</v>
      </c>
      <c r="K17" s="82" t="s">
        <v>331</v>
      </c>
    </row>
    <row r="18" spans="1:12" ht="13.5" x14ac:dyDescent="0.25">
      <c r="A18" s="82" t="s">
        <v>1729</v>
      </c>
      <c r="B18" s="83">
        <v>9987.5</v>
      </c>
      <c r="C18" s="82" t="s">
        <v>1730</v>
      </c>
      <c r="D18" s="82" t="s">
        <v>1004</v>
      </c>
      <c r="E18" s="82" t="s">
        <v>710</v>
      </c>
      <c r="F18" s="82" t="s">
        <v>174</v>
      </c>
      <c r="G18" s="82" t="s">
        <v>1731</v>
      </c>
      <c r="H18" s="82">
        <v>1</v>
      </c>
      <c r="I18" s="82" t="s">
        <v>321</v>
      </c>
      <c r="J18" s="82" t="s">
        <v>322</v>
      </c>
      <c r="K18" s="82" t="s">
        <v>331</v>
      </c>
      <c r="L18" t="s">
        <v>341</v>
      </c>
    </row>
    <row r="19" spans="1:12" ht="13.5" x14ac:dyDescent="0.25">
      <c r="A19" s="82" t="s">
        <v>1536</v>
      </c>
      <c r="B19" s="83">
        <v>9842</v>
      </c>
      <c r="C19" s="82" t="s">
        <v>1537</v>
      </c>
      <c r="D19" s="82" t="s">
        <v>1004</v>
      </c>
      <c r="E19" s="82" t="s">
        <v>171</v>
      </c>
      <c r="F19" s="82" t="s">
        <v>166</v>
      </c>
      <c r="G19" s="82" t="s">
        <v>1538</v>
      </c>
      <c r="H19" s="82">
        <v>1</v>
      </c>
      <c r="I19" s="82" t="s">
        <v>321</v>
      </c>
      <c r="J19" s="82" t="s">
        <v>322</v>
      </c>
      <c r="K19" s="82" t="s">
        <v>1539</v>
      </c>
      <c r="L19" t="s">
        <v>341</v>
      </c>
    </row>
    <row r="20" spans="1:12" ht="13.5" x14ac:dyDescent="0.25">
      <c r="A20" s="82" t="s">
        <v>1546</v>
      </c>
      <c r="B20" s="83">
        <v>1495</v>
      </c>
      <c r="C20" s="82" t="s">
        <v>1547</v>
      </c>
      <c r="D20" s="82"/>
      <c r="E20" s="82" t="s">
        <v>1548</v>
      </c>
      <c r="F20" s="82" t="s">
        <v>148</v>
      </c>
      <c r="G20" s="82" t="s">
        <v>1549</v>
      </c>
      <c r="H20" s="82">
        <v>1</v>
      </c>
      <c r="I20" s="82" t="s">
        <v>321</v>
      </c>
      <c r="J20" s="82" t="s">
        <v>322</v>
      </c>
      <c r="K20" s="82" t="s">
        <v>1550</v>
      </c>
    </row>
    <row r="21" spans="1:12" ht="13.5" x14ac:dyDescent="0.25">
      <c r="A21" s="82" t="s">
        <v>1552</v>
      </c>
      <c r="B21" s="83">
        <v>16500</v>
      </c>
      <c r="C21" s="82" t="s">
        <v>1553</v>
      </c>
      <c r="D21" s="82"/>
      <c r="E21" s="82" t="s">
        <v>1554</v>
      </c>
      <c r="F21" s="82" t="s">
        <v>168</v>
      </c>
      <c r="G21" s="82" t="s">
        <v>1555</v>
      </c>
      <c r="H21" s="82">
        <v>1</v>
      </c>
      <c r="I21" s="82" t="s">
        <v>321</v>
      </c>
      <c r="J21" s="82" t="s">
        <v>322</v>
      </c>
      <c r="K21" s="82" t="s">
        <v>1129</v>
      </c>
      <c r="L21" t="s">
        <v>341</v>
      </c>
    </row>
    <row r="22" spans="1:12" ht="13.5" x14ac:dyDescent="0.25">
      <c r="A22" s="82" t="s">
        <v>1150</v>
      </c>
      <c r="B22" s="83">
        <v>8872.5</v>
      </c>
      <c r="C22" s="82" t="s">
        <v>1151</v>
      </c>
      <c r="D22" s="82"/>
      <c r="E22" s="82" t="s">
        <v>1152</v>
      </c>
      <c r="F22" s="82" t="s">
        <v>146</v>
      </c>
      <c r="G22" s="82" t="s">
        <v>1153</v>
      </c>
      <c r="H22" s="82">
        <v>1</v>
      </c>
      <c r="I22" s="82" t="s">
        <v>321</v>
      </c>
      <c r="J22" s="82" t="s">
        <v>322</v>
      </c>
      <c r="K22" s="82" t="s">
        <v>331</v>
      </c>
      <c r="L22" t="s">
        <v>341</v>
      </c>
    </row>
    <row r="23" spans="1:12" ht="13.5" x14ac:dyDescent="0.25">
      <c r="A23" s="82" t="s">
        <v>422</v>
      </c>
      <c r="B23" s="83">
        <v>77595</v>
      </c>
      <c r="C23" s="82" t="s">
        <v>423</v>
      </c>
      <c r="D23" s="82"/>
      <c r="E23" s="82" t="s">
        <v>176</v>
      </c>
      <c r="F23" s="82" t="s">
        <v>148</v>
      </c>
      <c r="G23" s="82" t="s">
        <v>424</v>
      </c>
      <c r="H23" s="82">
        <v>1</v>
      </c>
      <c r="I23" s="82" t="s">
        <v>321</v>
      </c>
      <c r="J23" s="82" t="s">
        <v>322</v>
      </c>
      <c r="K23" s="82" t="s">
        <v>425</v>
      </c>
    </row>
    <row r="24" spans="1:12" ht="13.5" x14ac:dyDescent="0.25">
      <c r="A24" s="38" t="s">
        <v>341</v>
      </c>
      <c r="B24" s="83"/>
      <c r="C24" s="82"/>
      <c r="D24" s="82"/>
      <c r="E24" s="82"/>
      <c r="F24" s="82"/>
      <c r="G24" s="82"/>
      <c r="H24" s="82"/>
      <c r="I24" s="82"/>
      <c r="J24" s="82"/>
      <c r="K24" s="82"/>
    </row>
    <row r="25" spans="1:12" ht="13.5" x14ac:dyDescent="0.25">
      <c r="A25" s="82" t="s">
        <v>1041</v>
      </c>
      <c r="B25" s="83">
        <v>86992.03</v>
      </c>
      <c r="C25" s="82" t="s">
        <v>1042</v>
      </c>
      <c r="D25" s="82"/>
      <c r="E25" s="82" t="s">
        <v>164</v>
      </c>
      <c r="F25" s="82" t="s">
        <v>153</v>
      </c>
      <c r="G25" s="82" t="s">
        <v>1043</v>
      </c>
      <c r="H25" s="82">
        <v>2</v>
      </c>
      <c r="I25" s="82" t="s">
        <v>321</v>
      </c>
      <c r="J25" s="82" t="s">
        <v>342</v>
      </c>
      <c r="K25" s="82" t="s">
        <v>343</v>
      </c>
    </row>
    <row r="26" spans="1:12" ht="13.5" x14ac:dyDescent="0.25">
      <c r="A26" s="82" t="s">
        <v>1733</v>
      </c>
      <c r="B26" s="83">
        <v>157.9</v>
      </c>
      <c r="C26" s="82" t="s">
        <v>1734</v>
      </c>
      <c r="D26" s="82"/>
      <c r="E26" s="82" t="s">
        <v>1735</v>
      </c>
      <c r="F26" s="82" t="s">
        <v>166</v>
      </c>
      <c r="G26" s="82" t="s">
        <v>1736</v>
      </c>
      <c r="H26" s="82">
        <v>2</v>
      </c>
      <c r="I26" s="82" t="s">
        <v>321</v>
      </c>
      <c r="J26" s="82" t="s">
        <v>342</v>
      </c>
      <c r="K26" s="82" t="s">
        <v>351</v>
      </c>
      <c r="L26" t="s">
        <v>377</v>
      </c>
    </row>
    <row r="27" spans="1:12" ht="13.5" x14ac:dyDescent="0.25">
      <c r="A27" s="82" t="s">
        <v>1157</v>
      </c>
      <c r="B27" s="83">
        <v>51409</v>
      </c>
      <c r="C27" s="82" t="s">
        <v>426</v>
      </c>
      <c r="D27" s="82"/>
      <c r="E27" s="82" t="s">
        <v>427</v>
      </c>
      <c r="F27" s="82" t="s">
        <v>187</v>
      </c>
      <c r="G27" s="82" t="s">
        <v>428</v>
      </c>
      <c r="H27" s="82">
        <v>2</v>
      </c>
      <c r="I27" s="82" t="s">
        <v>321</v>
      </c>
      <c r="J27" s="82" t="s">
        <v>342</v>
      </c>
      <c r="K27" s="82" t="s">
        <v>343</v>
      </c>
      <c r="L27" t="s">
        <v>377</v>
      </c>
    </row>
    <row r="28" spans="1:12" ht="13.5" x14ac:dyDescent="0.25">
      <c r="A28" s="82" t="s">
        <v>1159</v>
      </c>
      <c r="B28" s="83">
        <v>169230.83</v>
      </c>
      <c r="C28" s="82" t="s">
        <v>344</v>
      </c>
      <c r="D28" s="82"/>
      <c r="E28" s="82" t="s">
        <v>169</v>
      </c>
      <c r="F28" s="82" t="s">
        <v>170</v>
      </c>
      <c r="G28" s="82" t="s">
        <v>345</v>
      </c>
      <c r="H28" s="82">
        <v>2</v>
      </c>
      <c r="I28" s="82" t="s">
        <v>321</v>
      </c>
      <c r="J28" s="82" t="s">
        <v>342</v>
      </c>
      <c r="K28" s="82" t="s">
        <v>343</v>
      </c>
      <c r="L28" t="s">
        <v>377</v>
      </c>
    </row>
    <row r="29" spans="1:12" ht="13.5" x14ac:dyDescent="0.25">
      <c r="A29" s="82" t="s">
        <v>429</v>
      </c>
      <c r="B29" s="83">
        <v>5083.0199999999995</v>
      </c>
      <c r="C29" s="82" t="s">
        <v>1161</v>
      </c>
      <c r="D29" s="82"/>
      <c r="E29" s="82" t="s">
        <v>370</v>
      </c>
      <c r="F29" s="82" t="s">
        <v>146</v>
      </c>
      <c r="G29" s="82" t="s">
        <v>371</v>
      </c>
      <c r="H29" s="82">
        <v>2</v>
      </c>
      <c r="I29" s="82" t="s">
        <v>321</v>
      </c>
      <c r="J29" s="82" t="s">
        <v>342</v>
      </c>
      <c r="K29" s="82" t="s">
        <v>550</v>
      </c>
      <c r="L29" t="s">
        <v>377</v>
      </c>
    </row>
    <row r="30" spans="1:12" ht="13.5" x14ac:dyDescent="0.25">
      <c r="A30" s="82" t="s">
        <v>748</v>
      </c>
      <c r="B30" s="83">
        <v>4510.6899999999996</v>
      </c>
      <c r="C30" s="82" t="s">
        <v>749</v>
      </c>
      <c r="D30" s="82"/>
      <c r="E30" s="82" t="s">
        <v>750</v>
      </c>
      <c r="F30" s="82" t="s">
        <v>149</v>
      </c>
      <c r="G30" s="82" t="s">
        <v>751</v>
      </c>
      <c r="H30" s="82">
        <v>2</v>
      </c>
      <c r="I30" s="82" t="s">
        <v>321</v>
      </c>
      <c r="J30" s="82" t="s">
        <v>342</v>
      </c>
      <c r="K30" s="82" t="s">
        <v>752</v>
      </c>
      <c r="L30" t="s">
        <v>377</v>
      </c>
    </row>
    <row r="31" spans="1:12" ht="13.5" x14ac:dyDescent="0.25">
      <c r="A31" s="82" t="s">
        <v>1044</v>
      </c>
      <c r="B31" s="83">
        <v>58304.750000000007</v>
      </c>
      <c r="C31" s="82" t="s">
        <v>1045</v>
      </c>
      <c r="D31" s="82"/>
      <c r="E31" s="82" t="s">
        <v>1046</v>
      </c>
      <c r="F31" s="82" t="s">
        <v>155</v>
      </c>
      <c r="G31" s="82" t="s">
        <v>1047</v>
      </c>
      <c r="H31" s="82">
        <v>2</v>
      </c>
      <c r="I31" s="82" t="s">
        <v>321</v>
      </c>
      <c r="J31" s="82" t="s">
        <v>342</v>
      </c>
      <c r="K31" s="82" t="s">
        <v>1048</v>
      </c>
      <c r="L31" t="s">
        <v>377</v>
      </c>
    </row>
    <row r="32" spans="1:12" ht="13.5" x14ac:dyDescent="0.25">
      <c r="A32" s="82" t="s">
        <v>1745</v>
      </c>
      <c r="B32" s="83">
        <v>6900</v>
      </c>
      <c r="C32" s="82" t="s">
        <v>1746</v>
      </c>
      <c r="D32" s="82"/>
      <c r="E32" s="82" t="s">
        <v>1747</v>
      </c>
      <c r="F32" s="82" t="s">
        <v>172</v>
      </c>
      <c r="G32" s="82" t="s">
        <v>1748</v>
      </c>
      <c r="H32" s="82">
        <v>2</v>
      </c>
      <c r="I32" s="82" t="s">
        <v>321</v>
      </c>
      <c r="J32" s="82" t="s">
        <v>342</v>
      </c>
      <c r="K32" s="82" t="s">
        <v>1749</v>
      </c>
    </row>
    <row r="33" spans="1:12" ht="13.5" x14ac:dyDescent="0.25">
      <c r="A33" s="82" t="s">
        <v>430</v>
      </c>
      <c r="B33" s="83">
        <v>5781.0500000000011</v>
      </c>
      <c r="C33" s="82" t="s">
        <v>374</v>
      </c>
      <c r="D33" s="82"/>
      <c r="E33" s="82" t="s">
        <v>375</v>
      </c>
      <c r="F33" s="82" t="s">
        <v>165</v>
      </c>
      <c r="G33" s="82" t="s">
        <v>376</v>
      </c>
      <c r="H33" s="82">
        <v>2</v>
      </c>
      <c r="I33" s="82" t="s">
        <v>321</v>
      </c>
      <c r="J33" s="82" t="s">
        <v>342</v>
      </c>
      <c r="K33" s="82" t="s">
        <v>373</v>
      </c>
      <c r="L33" t="s">
        <v>377</v>
      </c>
    </row>
    <row r="34" spans="1:12" ht="13.5" x14ac:dyDescent="0.25">
      <c r="A34" s="82" t="s">
        <v>431</v>
      </c>
      <c r="B34" s="83">
        <v>3315</v>
      </c>
      <c r="C34" s="82" t="s">
        <v>753</v>
      </c>
      <c r="D34" s="82" t="s">
        <v>754</v>
      </c>
      <c r="E34" s="82" t="s">
        <v>365</v>
      </c>
      <c r="F34" s="82" t="s">
        <v>174</v>
      </c>
      <c r="G34" s="82" t="s">
        <v>366</v>
      </c>
      <c r="H34" s="82">
        <v>2</v>
      </c>
      <c r="I34" s="82" t="s">
        <v>321</v>
      </c>
      <c r="J34" s="82" t="s">
        <v>342</v>
      </c>
      <c r="K34" s="82" t="s">
        <v>364</v>
      </c>
      <c r="L34" t="s">
        <v>377</v>
      </c>
    </row>
    <row r="35" spans="1:12" ht="13.5" x14ac:dyDescent="0.25">
      <c r="A35" s="82" t="s">
        <v>1751</v>
      </c>
      <c r="B35" s="83">
        <v>101.41</v>
      </c>
      <c r="C35" s="82" t="s">
        <v>1752</v>
      </c>
      <c r="D35" s="82"/>
      <c r="E35" s="82" t="s">
        <v>1575</v>
      </c>
      <c r="F35" s="82" t="s">
        <v>350</v>
      </c>
      <c r="G35" s="82" t="s">
        <v>1753</v>
      </c>
      <c r="H35" s="82">
        <v>2</v>
      </c>
      <c r="I35" s="82" t="s">
        <v>321</v>
      </c>
      <c r="J35" s="82" t="s">
        <v>342</v>
      </c>
      <c r="K35" s="82" t="s">
        <v>1754</v>
      </c>
    </row>
    <row r="36" spans="1:12" ht="13.5" x14ac:dyDescent="0.25">
      <c r="A36" s="82" t="s">
        <v>1756</v>
      </c>
      <c r="B36" s="83">
        <v>15834.7</v>
      </c>
      <c r="C36" s="82" t="s">
        <v>1757</v>
      </c>
      <c r="D36" s="82"/>
      <c r="E36" s="82" t="s">
        <v>1758</v>
      </c>
      <c r="F36" s="82" t="s">
        <v>185</v>
      </c>
      <c r="G36" s="82" t="s">
        <v>1759</v>
      </c>
      <c r="H36" s="82">
        <v>2</v>
      </c>
      <c r="I36" s="82" t="s">
        <v>321</v>
      </c>
      <c r="J36" s="82" t="s">
        <v>342</v>
      </c>
      <c r="K36" s="82" t="s">
        <v>1760</v>
      </c>
      <c r="L36" t="s">
        <v>377</v>
      </c>
    </row>
    <row r="37" spans="1:12" ht="13.5" x14ac:dyDescent="0.25">
      <c r="A37" s="82" t="s">
        <v>1762</v>
      </c>
      <c r="B37" s="83">
        <v>2983.5699999999997</v>
      </c>
      <c r="C37" s="82" t="s">
        <v>1763</v>
      </c>
      <c r="D37" s="82"/>
      <c r="E37" s="82" t="s">
        <v>1764</v>
      </c>
      <c r="F37" s="82" t="s">
        <v>149</v>
      </c>
      <c r="G37" s="82" t="s">
        <v>1765</v>
      </c>
      <c r="H37" s="82">
        <v>2</v>
      </c>
      <c r="I37" s="82" t="s">
        <v>321</v>
      </c>
      <c r="J37" s="82" t="s">
        <v>342</v>
      </c>
      <c r="K37" s="82" t="s">
        <v>1766</v>
      </c>
      <c r="L37" t="s">
        <v>377</v>
      </c>
    </row>
    <row r="38" spans="1:12" ht="13.5" x14ac:dyDescent="0.25">
      <c r="A38" s="82" t="s">
        <v>432</v>
      </c>
      <c r="B38" s="83">
        <v>28482.42</v>
      </c>
      <c r="C38" s="82" t="s">
        <v>755</v>
      </c>
      <c r="D38" s="82"/>
      <c r="E38" s="82" t="s">
        <v>285</v>
      </c>
      <c r="F38" s="82" t="s">
        <v>286</v>
      </c>
      <c r="G38" s="82" t="s">
        <v>756</v>
      </c>
      <c r="H38" s="82">
        <v>2</v>
      </c>
      <c r="I38" s="82" t="s">
        <v>321</v>
      </c>
      <c r="J38" s="82" t="s">
        <v>342</v>
      </c>
      <c r="K38" s="82" t="s">
        <v>359</v>
      </c>
      <c r="L38" t="s">
        <v>377</v>
      </c>
    </row>
    <row r="39" spans="1:12" ht="13.5" x14ac:dyDescent="0.25">
      <c r="A39" s="82" t="s">
        <v>1049</v>
      </c>
      <c r="B39" s="83">
        <v>35311.770000000004</v>
      </c>
      <c r="C39" s="82" t="s">
        <v>757</v>
      </c>
      <c r="D39" s="82"/>
      <c r="E39" s="82" t="s">
        <v>154</v>
      </c>
      <c r="F39" s="82" t="s">
        <v>149</v>
      </c>
      <c r="G39" s="82" t="s">
        <v>758</v>
      </c>
      <c r="H39" s="82">
        <v>2</v>
      </c>
      <c r="I39" s="82" t="s">
        <v>321</v>
      </c>
      <c r="J39" s="82" t="s">
        <v>342</v>
      </c>
      <c r="K39" s="82" t="s">
        <v>354</v>
      </c>
      <c r="L39" t="s">
        <v>377</v>
      </c>
    </row>
    <row r="40" spans="1:12" ht="13.5" x14ac:dyDescent="0.25">
      <c r="A40" s="82" t="s">
        <v>1169</v>
      </c>
      <c r="B40" s="83">
        <v>3248.49</v>
      </c>
      <c r="C40" s="82" t="s">
        <v>551</v>
      </c>
      <c r="D40" s="82"/>
      <c r="E40" s="82" t="s">
        <v>197</v>
      </c>
      <c r="F40" s="82" t="s">
        <v>149</v>
      </c>
      <c r="G40" s="82" t="s">
        <v>235</v>
      </c>
      <c r="H40" s="82">
        <v>2</v>
      </c>
      <c r="I40" s="82" t="s">
        <v>321</v>
      </c>
      <c r="J40" s="82" t="s">
        <v>342</v>
      </c>
      <c r="K40" s="82" t="s">
        <v>347</v>
      </c>
      <c r="L40" t="s">
        <v>377</v>
      </c>
    </row>
    <row r="41" spans="1:12" ht="13.5" x14ac:dyDescent="0.25">
      <c r="A41" s="82" t="s">
        <v>1773</v>
      </c>
      <c r="B41" s="83">
        <v>478.28000000000003</v>
      </c>
      <c r="C41" s="82" t="s">
        <v>1774</v>
      </c>
      <c r="D41" s="82" t="s">
        <v>1775</v>
      </c>
      <c r="E41" s="82" t="s">
        <v>1776</v>
      </c>
      <c r="F41" s="82" t="s">
        <v>156</v>
      </c>
      <c r="G41" s="82" t="s">
        <v>1777</v>
      </c>
      <c r="H41" s="82">
        <v>2</v>
      </c>
      <c r="I41" s="82" t="s">
        <v>321</v>
      </c>
      <c r="J41" s="82" t="s">
        <v>342</v>
      </c>
      <c r="K41" s="82" t="s">
        <v>351</v>
      </c>
    </row>
    <row r="42" spans="1:12" ht="13.5" x14ac:dyDescent="0.25">
      <c r="A42" s="82" t="s">
        <v>1779</v>
      </c>
      <c r="B42" s="83">
        <v>5423.6</v>
      </c>
      <c r="C42" s="82" t="s">
        <v>1780</v>
      </c>
      <c r="D42" s="82"/>
      <c r="E42" s="82" t="s">
        <v>317</v>
      </c>
      <c r="F42" s="82" t="s">
        <v>1</v>
      </c>
      <c r="G42" s="82" t="s">
        <v>1781</v>
      </c>
      <c r="H42" s="82">
        <v>2</v>
      </c>
      <c r="I42" s="82" t="s">
        <v>321</v>
      </c>
      <c r="J42" s="82" t="s">
        <v>342</v>
      </c>
      <c r="K42" s="82" t="s">
        <v>351</v>
      </c>
      <c r="L42" t="s">
        <v>377</v>
      </c>
    </row>
    <row r="43" spans="1:12" ht="13.5" x14ac:dyDescent="0.25">
      <c r="A43" s="82" t="s">
        <v>1055</v>
      </c>
      <c r="B43" s="83">
        <v>1555.6</v>
      </c>
      <c r="C43" s="82" t="s">
        <v>1056</v>
      </c>
      <c r="D43" s="82"/>
      <c r="E43" s="82" t="s">
        <v>1057</v>
      </c>
      <c r="F43" s="82" t="s">
        <v>177</v>
      </c>
      <c r="G43" s="82" t="s">
        <v>1058</v>
      </c>
      <c r="H43" s="82">
        <v>2</v>
      </c>
      <c r="I43" s="82" t="s">
        <v>321</v>
      </c>
      <c r="J43" s="82" t="s">
        <v>342</v>
      </c>
      <c r="K43" s="82" t="s">
        <v>1172</v>
      </c>
    </row>
    <row r="44" spans="1:12" ht="13.5" x14ac:dyDescent="0.25">
      <c r="A44" s="82" t="s">
        <v>759</v>
      </c>
      <c r="B44" s="83">
        <v>2000</v>
      </c>
      <c r="C44" s="82" t="s">
        <v>355</v>
      </c>
      <c r="D44" s="82"/>
      <c r="E44" s="82" t="s">
        <v>356</v>
      </c>
      <c r="F44" s="82" t="s">
        <v>149</v>
      </c>
      <c r="G44" s="82" t="s">
        <v>357</v>
      </c>
      <c r="H44" s="82">
        <v>2</v>
      </c>
      <c r="I44" s="82" t="s">
        <v>321</v>
      </c>
      <c r="J44" s="82" t="s">
        <v>342</v>
      </c>
      <c r="K44" s="82" t="s">
        <v>358</v>
      </c>
      <c r="L44" t="s">
        <v>377</v>
      </c>
    </row>
    <row r="45" spans="1:12" ht="13.5" x14ac:dyDescent="0.25">
      <c r="A45" s="82" t="s">
        <v>1783</v>
      </c>
      <c r="B45" s="83">
        <v>2218.87</v>
      </c>
      <c r="C45" s="82" t="s">
        <v>1784</v>
      </c>
      <c r="D45" s="82"/>
      <c r="E45" s="82" t="s">
        <v>375</v>
      </c>
      <c r="F45" s="82" t="s">
        <v>156</v>
      </c>
      <c r="G45" s="82" t="s">
        <v>1128</v>
      </c>
      <c r="H45" s="82">
        <v>2</v>
      </c>
      <c r="I45" s="82" t="s">
        <v>321</v>
      </c>
      <c r="J45" s="82" t="s">
        <v>342</v>
      </c>
      <c r="K45" s="82" t="s">
        <v>351</v>
      </c>
      <c r="L45" t="s">
        <v>377</v>
      </c>
    </row>
    <row r="46" spans="1:12" ht="13.5" x14ac:dyDescent="0.25">
      <c r="A46" s="82" t="s">
        <v>433</v>
      </c>
      <c r="B46" s="83">
        <v>3536.36</v>
      </c>
      <c r="C46" s="82" t="s">
        <v>352</v>
      </c>
      <c r="D46" s="82"/>
      <c r="E46" s="82" t="s">
        <v>348</v>
      </c>
      <c r="F46" s="82" t="s">
        <v>179</v>
      </c>
      <c r="G46" s="82" t="s">
        <v>353</v>
      </c>
      <c r="H46" s="82">
        <v>2</v>
      </c>
      <c r="I46" s="82" t="s">
        <v>321</v>
      </c>
      <c r="J46" s="82" t="s">
        <v>342</v>
      </c>
      <c r="K46" s="82" t="s">
        <v>351</v>
      </c>
      <c r="L46" t="s">
        <v>377</v>
      </c>
    </row>
    <row r="47" spans="1:12" ht="13.5" x14ac:dyDescent="0.25">
      <c r="A47" s="82" t="s">
        <v>434</v>
      </c>
      <c r="B47" s="83">
        <v>13530.5</v>
      </c>
      <c r="C47" s="82" t="s">
        <v>346</v>
      </c>
      <c r="D47" s="82"/>
      <c r="E47" s="82" t="s">
        <v>163</v>
      </c>
      <c r="F47" s="82" t="s">
        <v>149</v>
      </c>
      <c r="G47" s="82" t="s">
        <v>219</v>
      </c>
      <c r="H47" s="82">
        <v>2</v>
      </c>
      <c r="I47" s="82" t="s">
        <v>321</v>
      </c>
      <c r="J47" s="82" t="s">
        <v>342</v>
      </c>
      <c r="K47" s="82" t="s">
        <v>347</v>
      </c>
      <c r="L47" t="s">
        <v>377</v>
      </c>
    </row>
    <row r="48" spans="1:12" ht="13.5" x14ac:dyDescent="0.25">
      <c r="A48" s="82" t="s">
        <v>436</v>
      </c>
      <c r="B48" s="83">
        <v>11034.01</v>
      </c>
      <c r="C48" s="82" t="s">
        <v>437</v>
      </c>
      <c r="D48" s="82"/>
      <c r="E48" s="82" t="s">
        <v>171</v>
      </c>
      <c r="F48" s="82" t="s">
        <v>166</v>
      </c>
      <c r="G48" s="82" t="s">
        <v>363</v>
      </c>
      <c r="H48" s="82">
        <v>2</v>
      </c>
      <c r="I48" s="82" t="s">
        <v>321</v>
      </c>
      <c r="J48" s="82" t="s">
        <v>342</v>
      </c>
      <c r="K48" s="82" t="s">
        <v>362</v>
      </c>
      <c r="L48" t="s">
        <v>377</v>
      </c>
    </row>
    <row r="49" spans="1:12" ht="13.5" x14ac:dyDescent="0.25">
      <c r="A49" s="82" t="s">
        <v>1179</v>
      </c>
      <c r="B49" s="83">
        <v>111940</v>
      </c>
      <c r="C49" s="82" t="s">
        <v>1180</v>
      </c>
      <c r="D49" s="82"/>
      <c r="E49" s="82" t="s">
        <v>169</v>
      </c>
      <c r="F49" s="82" t="s">
        <v>170</v>
      </c>
      <c r="G49" s="82" t="s">
        <v>1181</v>
      </c>
      <c r="H49" s="82">
        <v>2</v>
      </c>
      <c r="I49" s="82" t="s">
        <v>321</v>
      </c>
      <c r="J49" s="82" t="s">
        <v>342</v>
      </c>
      <c r="K49" s="82" t="s">
        <v>1182</v>
      </c>
      <c r="L49" t="s">
        <v>377</v>
      </c>
    </row>
    <row r="50" spans="1:12" ht="13.5" x14ac:dyDescent="0.25">
      <c r="A50" s="82" t="s">
        <v>1060</v>
      </c>
      <c r="B50" s="83">
        <v>23668.41</v>
      </c>
      <c r="C50" s="82" t="s">
        <v>1061</v>
      </c>
      <c r="D50" s="82" t="s">
        <v>367</v>
      </c>
      <c r="E50" s="82" t="s">
        <v>368</v>
      </c>
      <c r="F50" s="82" t="s">
        <v>173</v>
      </c>
      <c r="G50" s="82" t="s">
        <v>369</v>
      </c>
      <c r="H50" s="82">
        <v>2</v>
      </c>
      <c r="I50" s="82" t="s">
        <v>321</v>
      </c>
      <c r="J50" s="82" t="s">
        <v>342</v>
      </c>
      <c r="K50" s="82" t="s">
        <v>550</v>
      </c>
    </row>
    <row r="51" spans="1:12" ht="13.5" x14ac:dyDescent="0.25">
      <c r="A51" s="82" t="s">
        <v>1792</v>
      </c>
      <c r="B51" s="83">
        <v>637.5</v>
      </c>
      <c r="C51" s="82" t="s">
        <v>1793</v>
      </c>
      <c r="D51" s="82"/>
      <c r="E51" s="82" t="s">
        <v>1794</v>
      </c>
      <c r="F51" s="82" t="s">
        <v>1795</v>
      </c>
      <c r="G51" s="82" t="s">
        <v>1796</v>
      </c>
      <c r="H51" s="82">
        <v>2</v>
      </c>
      <c r="I51" s="82" t="s">
        <v>321</v>
      </c>
      <c r="J51" s="82" t="s">
        <v>342</v>
      </c>
      <c r="K51" s="82" t="s">
        <v>1797</v>
      </c>
    </row>
    <row r="52" spans="1:12" ht="13.5" x14ac:dyDescent="0.25">
      <c r="A52" s="82" t="s">
        <v>446</v>
      </c>
      <c r="B52" s="83">
        <v>1041072.9299999999</v>
      </c>
      <c r="C52" s="82" t="s">
        <v>447</v>
      </c>
      <c r="D52" s="82"/>
      <c r="E52" s="82" t="s">
        <v>158</v>
      </c>
      <c r="F52" s="82" t="s">
        <v>149</v>
      </c>
      <c r="G52" s="82" t="s">
        <v>380</v>
      </c>
      <c r="H52" s="82">
        <v>2</v>
      </c>
      <c r="I52" s="82" t="s">
        <v>321</v>
      </c>
      <c r="J52" s="82" t="s">
        <v>342</v>
      </c>
      <c r="K52" s="82" t="s">
        <v>351</v>
      </c>
      <c r="L52" t="s">
        <v>377</v>
      </c>
    </row>
    <row r="53" spans="1:12" ht="13.5" x14ac:dyDescent="0.25">
      <c r="A53" s="82" t="s">
        <v>1186</v>
      </c>
      <c r="B53" s="83">
        <v>5422.4000000000005</v>
      </c>
      <c r="C53" s="82" t="s">
        <v>1187</v>
      </c>
      <c r="D53" s="82"/>
      <c r="E53" s="82" t="s">
        <v>161</v>
      </c>
      <c r="F53" s="82" t="s">
        <v>155</v>
      </c>
      <c r="G53" s="82" t="s">
        <v>1188</v>
      </c>
      <c r="H53" s="82">
        <v>2</v>
      </c>
      <c r="I53" s="82" t="s">
        <v>321</v>
      </c>
      <c r="J53" s="82" t="s">
        <v>342</v>
      </c>
      <c r="K53" s="82" t="s">
        <v>1189</v>
      </c>
    </row>
    <row r="54" spans="1:12" ht="13.5" x14ac:dyDescent="0.25">
      <c r="A54" s="82" t="s">
        <v>1809</v>
      </c>
      <c r="B54" s="83">
        <v>1191.48</v>
      </c>
      <c r="C54" s="82" t="s">
        <v>1810</v>
      </c>
      <c r="D54" s="82"/>
      <c r="E54" s="82" t="s">
        <v>57</v>
      </c>
      <c r="F54" s="82" t="s">
        <v>174</v>
      </c>
      <c r="G54" s="82" t="s">
        <v>1811</v>
      </c>
      <c r="H54" s="82">
        <v>2</v>
      </c>
      <c r="I54" s="82" t="s">
        <v>321</v>
      </c>
      <c r="J54" s="82" t="s">
        <v>342</v>
      </c>
      <c r="K54" s="82" t="s">
        <v>351</v>
      </c>
    </row>
    <row r="55" spans="1:12" ht="13.5" x14ac:dyDescent="0.25">
      <c r="A55" s="82" t="s">
        <v>1191</v>
      </c>
      <c r="B55" s="83">
        <v>1021.35</v>
      </c>
      <c r="C55" s="82" t="s">
        <v>1192</v>
      </c>
      <c r="D55" s="82"/>
      <c r="E55" s="82" t="s">
        <v>1193</v>
      </c>
      <c r="F55" s="82" t="s">
        <v>184</v>
      </c>
      <c r="G55" s="82" t="s">
        <v>1194</v>
      </c>
      <c r="H55" s="82">
        <v>2</v>
      </c>
      <c r="I55" s="82" t="s">
        <v>321</v>
      </c>
      <c r="J55" s="82" t="s">
        <v>342</v>
      </c>
      <c r="K55" s="82" t="s">
        <v>1172</v>
      </c>
      <c r="L55" t="s">
        <v>377</v>
      </c>
    </row>
    <row r="56" spans="1:12" ht="13.5" x14ac:dyDescent="0.25">
      <c r="A56" s="82" t="s">
        <v>1813</v>
      </c>
      <c r="B56" s="83">
        <v>394.88</v>
      </c>
      <c r="C56" s="82" t="s">
        <v>1814</v>
      </c>
      <c r="D56" s="82"/>
      <c r="E56" s="82" t="s">
        <v>1815</v>
      </c>
      <c r="F56" s="82" t="s">
        <v>168</v>
      </c>
      <c r="G56" s="82" t="s">
        <v>1816</v>
      </c>
      <c r="H56" s="82">
        <v>2</v>
      </c>
      <c r="I56" s="82" t="s">
        <v>321</v>
      </c>
      <c r="J56" s="82" t="s">
        <v>342</v>
      </c>
      <c r="K56" s="82" t="s">
        <v>1817</v>
      </c>
      <c r="L56" t="s">
        <v>377</v>
      </c>
    </row>
    <row r="57" spans="1:12" ht="13.5" x14ac:dyDescent="0.25">
      <c r="A57" s="82" t="s">
        <v>552</v>
      </c>
      <c r="B57" s="83">
        <v>7081.81</v>
      </c>
      <c r="C57" s="82" t="s">
        <v>553</v>
      </c>
      <c r="D57" s="82"/>
      <c r="E57" s="82" t="s">
        <v>163</v>
      </c>
      <c r="F57" s="82" t="s">
        <v>149</v>
      </c>
      <c r="G57" s="82" t="s">
        <v>218</v>
      </c>
      <c r="H57" s="82">
        <v>2</v>
      </c>
      <c r="I57" s="82" t="s">
        <v>321</v>
      </c>
      <c r="J57" s="82" t="s">
        <v>342</v>
      </c>
      <c r="K57" s="82" t="s">
        <v>569</v>
      </c>
    </row>
    <row r="58" spans="1:12" ht="13.5" x14ac:dyDescent="0.25">
      <c r="A58" s="82" t="s">
        <v>438</v>
      </c>
      <c r="B58" s="83">
        <v>350075.01</v>
      </c>
      <c r="C58" s="82" t="s">
        <v>1063</v>
      </c>
      <c r="D58" s="82"/>
      <c r="E58" s="82" t="s">
        <v>191</v>
      </c>
      <c r="F58" s="82" t="s">
        <v>149</v>
      </c>
      <c r="G58" s="82" t="s">
        <v>230</v>
      </c>
      <c r="H58" s="82">
        <v>2</v>
      </c>
      <c r="I58" s="82" t="s">
        <v>321</v>
      </c>
      <c r="J58" s="82" t="s">
        <v>342</v>
      </c>
      <c r="K58" s="82" t="s">
        <v>343</v>
      </c>
    </row>
    <row r="59" spans="1:12" ht="13.5" x14ac:dyDescent="0.25">
      <c r="A59" s="82" t="s">
        <v>1064</v>
      </c>
      <c r="B59" s="83">
        <v>54.24</v>
      </c>
      <c r="C59" s="82" t="s">
        <v>1065</v>
      </c>
      <c r="D59" s="82" t="s">
        <v>1066</v>
      </c>
      <c r="E59" s="82" t="s">
        <v>1024</v>
      </c>
      <c r="F59" s="82" t="s">
        <v>149</v>
      </c>
      <c r="G59" s="82" t="s">
        <v>626</v>
      </c>
      <c r="H59" s="82">
        <v>2</v>
      </c>
      <c r="I59" s="82" t="s">
        <v>321</v>
      </c>
      <c r="J59" s="82" t="s">
        <v>342</v>
      </c>
      <c r="K59" s="82" t="s">
        <v>351</v>
      </c>
    </row>
    <row r="60" spans="1:12" ht="13.5" x14ac:dyDescent="0.25">
      <c r="A60" s="82" t="s">
        <v>1819</v>
      </c>
      <c r="B60" s="83">
        <v>35784.829999999994</v>
      </c>
      <c r="C60" s="82" t="s">
        <v>1820</v>
      </c>
      <c r="D60" s="82"/>
      <c r="E60" s="82" t="s">
        <v>1821</v>
      </c>
      <c r="F60" s="82" t="s">
        <v>168</v>
      </c>
      <c r="G60" s="82" t="s">
        <v>1822</v>
      </c>
      <c r="H60" s="82">
        <v>2</v>
      </c>
      <c r="I60" s="82" t="s">
        <v>321</v>
      </c>
      <c r="J60" s="82" t="s">
        <v>342</v>
      </c>
      <c r="K60" s="82" t="s">
        <v>1823</v>
      </c>
    </row>
    <row r="61" spans="1:12" ht="13.5" x14ac:dyDescent="0.25">
      <c r="A61" s="38" t="s">
        <v>377</v>
      </c>
      <c r="B61" s="83"/>
      <c r="C61" s="82"/>
      <c r="D61" s="82"/>
      <c r="E61" s="82"/>
      <c r="F61" s="82"/>
      <c r="G61" s="82"/>
      <c r="H61" s="82"/>
      <c r="I61" s="82"/>
      <c r="J61" s="82"/>
      <c r="K61" s="82"/>
    </row>
    <row r="62" spans="1:12" ht="13.5" x14ac:dyDescent="0.25">
      <c r="A62" s="82" t="s">
        <v>439</v>
      </c>
      <c r="B62" s="83">
        <v>42637.74</v>
      </c>
      <c r="C62" s="82" t="s">
        <v>440</v>
      </c>
      <c r="D62" s="82"/>
      <c r="E62" s="82" t="s">
        <v>164</v>
      </c>
      <c r="F62" s="82" t="s">
        <v>153</v>
      </c>
      <c r="G62" s="82" t="s">
        <v>258</v>
      </c>
      <c r="H62" s="82">
        <v>3</v>
      </c>
      <c r="I62" s="82" t="s">
        <v>321</v>
      </c>
      <c r="J62" s="82" t="s">
        <v>378</v>
      </c>
      <c r="K62" s="82" t="s">
        <v>554</v>
      </c>
    </row>
    <row r="63" spans="1:12" ht="13.5" x14ac:dyDescent="0.25">
      <c r="A63" s="82" t="s">
        <v>1825</v>
      </c>
      <c r="B63" s="83">
        <v>1264.77</v>
      </c>
      <c r="C63" s="82" t="s">
        <v>1826</v>
      </c>
      <c r="D63" s="82"/>
      <c r="E63" s="82" t="s">
        <v>1827</v>
      </c>
      <c r="F63" s="82" t="s">
        <v>149</v>
      </c>
      <c r="G63" s="82" t="s">
        <v>1828</v>
      </c>
      <c r="H63" s="82">
        <v>3</v>
      </c>
      <c r="I63" s="82" t="s">
        <v>321</v>
      </c>
      <c r="J63" s="82" t="s">
        <v>378</v>
      </c>
      <c r="K63" s="82" t="s">
        <v>769</v>
      </c>
      <c r="L63" t="s">
        <v>392</v>
      </c>
    </row>
    <row r="64" spans="1:12" ht="13.5" x14ac:dyDescent="0.25">
      <c r="A64" s="82" t="s">
        <v>441</v>
      </c>
      <c r="B64" s="83">
        <v>1819.4399999999998</v>
      </c>
      <c r="C64" s="82" t="s">
        <v>1219</v>
      </c>
      <c r="D64" s="82"/>
      <c r="E64" s="82" t="s">
        <v>599</v>
      </c>
      <c r="F64" s="82" t="s">
        <v>166</v>
      </c>
      <c r="G64" s="82" t="s">
        <v>1220</v>
      </c>
      <c r="H64" s="82">
        <v>3</v>
      </c>
      <c r="I64" s="82" t="s">
        <v>321</v>
      </c>
      <c r="J64" s="82" t="s">
        <v>378</v>
      </c>
      <c r="K64" s="82" t="s">
        <v>554</v>
      </c>
    </row>
    <row r="65" spans="1:12" ht="13.5" x14ac:dyDescent="0.25">
      <c r="A65" s="82" t="s">
        <v>442</v>
      </c>
      <c r="B65" s="83">
        <v>415</v>
      </c>
      <c r="C65" s="82" t="s">
        <v>443</v>
      </c>
      <c r="D65" s="82"/>
      <c r="E65" s="82" t="s">
        <v>198</v>
      </c>
      <c r="F65" s="82" t="s">
        <v>156</v>
      </c>
      <c r="G65" s="82" t="s">
        <v>379</v>
      </c>
      <c r="H65" s="82">
        <v>3</v>
      </c>
      <c r="I65" s="82" t="s">
        <v>321</v>
      </c>
      <c r="J65" s="82" t="s">
        <v>378</v>
      </c>
      <c r="K65" s="82" t="s">
        <v>769</v>
      </c>
      <c r="L65" t="s">
        <v>392</v>
      </c>
    </row>
    <row r="66" spans="1:12" ht="13.5" x14ac:dyDescent="0.25">
      <c r="A66" s="82" t="s">
        <v>445</v>
      </c>
      <c r="B66" s="83">
        <v>6982.37</v>
      </c>
      <c r="C66" s="82" t="s">
        <v>386</v>
      </c>
      <c r="D66" s="82"/>
      <c r="E66" s="82" t="s">
        <v>387</v>
      </c>
      <c r="F66" s="82" t="s">
        <v>149</v>
      </c>
      <c r="G66" s="82" t="s">
        <v>388</v>
      </c>
      <c r="H66" s="82">
        <v>3</v>
      </c>
      <c r="I66" s="82" t="s">
        <v>321</v>
      </c>
      <c r="J66" s="82" t="s">
        <v>378</v>
      </c>
      <c r="K66" s="82" t="s">
        <v>389</v>
      </c>
    </row>
    <row r="67" spans="1:12" ht="13.5" x14ac:dyDescent="0.25">
      <c r="A67" s="82" t="s">
        <v>1230</v>
      </c>
      <c r="B67" s="83">
        <v>5463.5100000000011</v>
      </c>
      <c r="C67" s="82" t="s">
        <v>390</v>
      </c>
      <c r="D67" s="82" t="s">
        <v>1231</v>
      </c>
      <c r="E67" s="82" t="s">
        <v>204</v>
      </c>
      <c r="F67" s="82" t="s">
        <v>205</v>
      </c>
      <c r="G67" s="82" t="s">
        <v>1232</v>
      </c>
      <c r="H67" s="82">
        <v>3</v>
      </c>
      <c r="I67" s="82" t="s">
        <v>321</v>
      </c>
      <c r="J67" s="82" t="s">
        <v>378</v>
      </c>
      <c r="K67" s="82" t="s">
        <v>391</v>
      </c>
    </row>
    <row r="68" spans="1:12" ht="13.5" x14ac:dyDescent="0.25">
      <c r="A68" s="82" t="s">
        <v>773</v>
      </c>
      <c r="B68" s="83">
        <v>1985.45</v>
      </c>
      <c r="C68" s="82" t="s">
        <v>774</v>
      </c>
      <c r="D68" s="82"/>
      <c r="E68" s="82" t="s">
        <v>194</v>
      </c>
      <c r="F68" s="82" t="s">
        <v>149</v>
      </c>
      <c r="G68" s="82" t="s">
        <v>228</v>
      </c>
      <c r="H68" s="82">
        <v>3</v>
      </c>
      <c r="I68" s="82" t="s">
        <v>321</v>
      </c>
      <c r="J68" s="82" t="s">
        <v>378</v>
      </c>
      <c r="K68" s="82" t="s">
        <v>1068</v>
      </c>
    </row>
    <row r="69" spans="1:12" ht="13.5" x14ac:dyDescent="0.25">
      <c r="A69" s="82" t="s">
        <v>775</v>
      </c>
      <c r="B69" s="83">
        <v>15355</v>
      </c>
      <c r="C69" s="82" t="s">
        <v>776</v>
      </c>
      <c r="D69" s="82"/>
      <c r="E69" s="82" t="s">
        <v>192</v>
      </c>
      <c r="F69" s="82" t="s">
        <v>149</v>
      </c>
      <c r="G69" s="82" t="s">
        <v>267</v>
      </c>
      <c r="H69" s="82">
        <v>3</v>
      </c>
      <c r="I69" s="82" t="s">
        <v>321</v>
      </c>
      <c r="J69" s="82" t="s">
        <v>378</v>
      </c>
      <c r="K69" s="82" t="s">
        <v>783</v>
      </c>
      <c r="L69" t="s">
        <v>392</v>
      </c>
    </row>
    <row r="70" spans="1:12" ht="13.5" x14ac:dyDescent="0.25">
      <c r="A70" s="82" t="s">
        <v>1830</v>
      </c>
      <c r="B70" s="83">
        <v>8185.91</v>
      </c>
      <c r="C70" s="82" t="s">
        <v>1831</v>
      </c>
      <c r="D70" s="82"/>
      <c r="E70" s="82" t="s">
        <v>190</v>
      </c>
      <c r="F70" s="82" t="s">
        <v>155</v>
      </c>
      <c r="G70" s="82" t="s">
        <v>1832</v>
      </c>
      <c r="H70" s="82">
        <v>3</v>
      </c>
      <c r="I70" s="82" t="s">
        <v>321</v>
      </c>
      <c r="J70" s="82" t="s">
        <v>378</v>
      </c>
      <c r="K70" s="82" t="s">
        <v>1833</v>
      </c>
    </row>
    <row r="71" spans="1:12" ht="13.5" x14ac:dyDescent="0.25">
      <c r="A71" s="82" t="s">
        <v>556</v>
      </c>
      <c r="B71" s="83">
        <v>7676.52</v>
      </c>
      <c r="C71" s="82" t="s">
        <v>557</v>
      </c>
      <c r="D71" s="82"/>
      <c r="E71" s="82" t="s">
        <v>199</v>
      </c>
      <c r="F71" s="82" t="s">
        <v>149</v>
      </c>
      <c r="G71" s="82" t="s">
        <v>259</v>
      </c>
      <c r="H71" s="82">
        <v>3</v>
      </c>
      <c r="I71" s="82" t="s">
        <v>321</v>
      </c>
      <c r="J71" s="82" t="s">
        <v>378</v>
      </c>
      <c r="K71" s="82" t="s">
        <v>385</v>
      </c>
      <c r="L71" t="s">
        <v>392</v>
      </c>
    </row>
    <row r="72" spans="1:12" ht="13.5" x14ac:dyDescent="0.25">
      <c r="A72" s="38" t="s">
        <v>392</v>
      </c>
      <c r="B72" s="83"/>
      <c r="C72" s="82"/>
      <c r="D72" s="82"/>
      <c r="E72" s="82"/>
      <c r="F72" s="82"/>
      <c r="G72" s="82"/>
      <c r="H72" s="82"/>
      <c r="I72" s="82"/>
      <c r="J72" s="82"/>
      <c r="K72" s="82"/>
    </row>
    <row r="73" spans="1:12" ht="13.5" x14ac:dyDescent="0.25">
      <c r="A73" s="82" t="s">
        <v>1206</v>
      </c>
      <c r="B73" s="83">
        <v>449.5</v>
      </c>
      <c r="C73" s="82" t="s">
        <v>1207</v>
      </c>
      <c r="D73" s="82" t="s">
        <v>1208</v>
      </c>
      <c r="E73" s="82" t="s">
        <v>182</v>
      </c>
      <c r="F73" s="82" t="s">
        <v>168</v>
      </c>
      <c r="G73" s="82" t="s">
        <v>1209</v>
      </c>
      <c r="H73" s="82">
        <v>4</v>
      </c>
      <c r="I73" s="82" t="s">
        <v>321</v>
      </c>
      <c r="J73" s="82" t="s">
        <v>393</v>
      </c>
      <c r="K73" s="82" t="s">
        <v>1210</v>
      </c>
      <c r="L73" t="s">
        <v>410</v>
      </c>
    </row>
    <row r="74" spans="1:12" ht="13.5" x14ac:dyDescent="0.25">
      <c r="A74" s="82" t="s">
        <v>1069</v>
      </c>
      <c r="B74" s="83">
        <v>34667.659999999996</v>
      </c>
      <c r="C74" s="82" t="s">
        <v>777</v>
      </c>
      <c r="D74" s="82"/>
      <c r="E74" s="82" t="s">
        <v>778</v>
      </c>
      <c r="F74" s="82" t="s">
        <v>350</v>
      </c>
      <c r="G74" s="82" t="s">
        <v>779</v>
      </c>
      <c r="H74" s="82">
        <v>4</v>
      </c>
      <c r="I74" s="82" t="s">
        <v>321</v>
      </c>
      <c r="J74" s="82" t="s">
        <v>393</v>
      </c>
      <c r="K74" s="82" t="s">
        <v>399</v>
      </c>
      <c r="L74" t="s">
        <v>410</v>
      </c>
    </row>
    <row r="75" spans="1:12" ht="13.5" x14ac:dyDescent="0.25">
      <c r="A75" s="82" t="s">
        <v>1835</v>
      </c>
      <c r="B75" s="83">
        <v>18764.129999999997</v>
      </c>
      <c r="C75" s="82" t="s">
        <v>1836</v>
      </c>
      <c r="D75" s="82"/>
      <c r="E75" s="82" t="s">
        <v>158</v>
      </c>
      <c r="F75" s="82" t="s">
        <v>149</v>
      </c>
      <c r="G75" s="82" t="s">
        <v>1460</v>
      </c>
      <c r="H75" s="82">
        <v>4</v>
      </c>
      <c r="I75" s="82" t="s">
        <v>321</v>
      </c>
      <c r="J75" s="82" t="s">
        <v>393</v>
      </c>
      <c r="K75" s="82" t="s">
        <v>1837</v>
      </c>
      <c r="L75" t="s">
        <v>410</v>
      </c>
    </row>
    <row r="76" spans="1:12" ht="13.5" x14ac:dyDescent="0.25">
      <c r="A76" s="82" t="s">
        <v>1070</v>
      </c>
      <c r="B76" s="83">
        <v>2917.75</v>
      </c>
      <c r="C76" s="82" t="s">
        <v>1071</v>
      </c>
      <c r="D76" s="82"/>
      <c r="E76" s="82" t="s">
        <v>1072</v>
      </c>
      <c r="F76" s="82" t="s">
        <v>170</v>
      </c>
      <c r="G76" s="82" t="s">
        <v>1073</v>
      </c>
      <c r="H76" s="82">
        <v>4</v>
      </c>
      <c r="I76" s="82" t="s">
        <v>321</v>
      </c>
      <c r="J76" s="82" t="s">
        <v>393</v>
      </c>
      <c r="K76" s="82" t="s">
        <v>1074</v>
      </c>
      <c r="L76" t="s">
        <v>410</v>
      </c>
    </row>
    <row r="77" spans="1:12" ht="13.5" x14ac:dyDescent="0.25">
      <c r="A77" s="82" t="s">
        <v>448</v>
      </c>
      <c r="B77" s="83">
        <v>5233.9799999999996</v>
      </c>
      <c r="C77" s="82" t="s">
        <v>396</v>
      </c>
      <c r="D77" s="82"/>
      <c r="E77" s="82" t="s">
        <v>349</v>
      </c>
      <c r="F77" s="82" t="s">
        <v>185</v>
      </c>
      <c r="G77" s="82" t="s">
        <v>397</v>
      </c>
      <c r="H77" s="82">
        <v>4</v>
      </c>
      <c r="I77" s="82" t="s">
        <v>321</v>
      </c>
      <c r="J77" s="82" t="s">
        <v>393</v>
      </c>
      <c r="K77" s="82" t="s">
        <v>395</v>
      </c>
      <c r="L77" t="s">
        <v>410</v>
      </c>
    </row>
    <row r="78" spans="1:12" ht="13.5" x14ac:dyDescent="0.25">
      <c r="A78" s="82" t="s">
        <v>449</v>
      </c>
      <c r="B78" s="83">
        <v>602</v>
      </c>
      <c r="C78" s="82" t="s">
        <v>405</v>
      </c>
      <c r="D78" s="82"/>
      <c r="E78" s="82" t="s">
        <v>186</v>
      </c>
      <c r="F78" s="82" t="s">
        <v>149</v>
      </c>
      <c r="G78" s="82" t="s">
        <v>243</v>
      </c>
      <c r="H78" s="82">
        <v>4</v>
      </c>
      <c r="I78" s="82" t="s">
        <v>321</v>
      </c>
      <c r="J78" s="82" t="s">
        <v>393</v>
      </c>
      <c r="K78" s="82" t="s">
        <v>406</v>
      </c>
      <c r="L78" t="s">
        <v>410</v>
      </c>
    </row>
    <row r="79" spans="1:12" ht="13.5" x14ac:dyDescent="0.25">
      <c r="A79" s="82" t="s">
        <v>1848</v>
      </c>
      <c r="B79" s="83">
        <v>30672.249999999996</v>
      </c>
      <c r="C79" s="82" t="s">
        <v>1849</v>
      </c>
      <c r="D79" s="82"/>
      <c r="E79" s="82" t="s">
        <v>154</v>
      </c>
      <c r="F79" s="82" t="s">
        <v>149</v>
      </c>
      <c r="G79" s="82" t="s">
        <v>1850</v>
      </c>
      <c r="H79" s="82">
        <v>4</v>
      </c>
      <c r="I79" s="82" t="s">
        <v>321</v>
      </c>
      <c r="J79" s="82" t="s">
        <v>393</v>
      </c>
      <c r="K79" s="82" t="s">
        <v>1837</v>
      </c>
    </row>
    <row r="80" spans="1:12" ht="13.5" x14ac:dyDescent="0.25">
      <c r="A80" s="82" t="s">
        <v>1247</v>
      </c>
      <c r="B80" s="83">
        <v>5702.75</v>
      </c>
      <c r="C80" s="82" t="s">
        <v>1248</v>
      </c>
      <c r="D80" s="82"/>
      <c r="E80" s="82" t="s">
        <v>1249</v>
      </c>
      <c r="F80" s="82" t="s">
        <v>1250</v>
      </c>
      <c r="G80" s="82" t="s">
        <v>1251</v>
      </c>
      <c r="H80" s="82">
        <v>4</v>
      </c>
      <c r="I80" s="82" t="s">
        <v>321</v>
      </c>
      <c r="J80" s="82" t="s">
        <v>393</v>
      </c>
      <c r="K80" s="82" t="s">
        <v>1252</v>
      </c>
      <c r="L80" t="s">
        <v>410</v>
      </c>
    </row>
    <row r="81" spans="1:12" ht="13.5" x14ac:dyDescent="0.25">
      <c r="A81" s="82" t="s">
        <v>1852</v>
      </c>
      <c r="B81" s="83">
        <v>6317</v>
      </c>
      <c r="C81" s="82" t="s">
        <v>1853</v>
      </c>
      <c r="D81" s="82"/>
      <c r="E81" s="82" t="s">
        <v>164</v>
      </c>
      <c r="F81" s="82" t="s">
        <v>153</v>
      </c>
      <c r="G81" s="82" t="s">
        <v>246</v>
      </c>
      <c r="H81" s="82">
        <v>4</v>
      </c>
      <c r="I81" s="82" t="s">
        <v>321</v>
      </c>
      <c r="J81" s="82" t="s">
        <v>393</v>
      </c>
      <c r="K81" s="82" t="s">
        <v>1854</v>
      </c>
      <c r="L81" t="s">
        <v>410</v>
      </c>
    </row>
    <row r="82" spans="1:12" ht="13.5" x14ac:dyDescent="0.25">
      <c r="A82" s="82" t="s">
        <v>1856</v>
      </c>
      <c r="B82" s="83">
        <v>2047.62</v>
      </c>
      <c r="C82" s="82" t="s">
        <v>1857</v>
      </c>
      <c r="D82" s="82" t="s">
        <v>1858</v>
      </c>
      <c r="E82" s="82" t="s">
        <v>469</v>
      </c>
      <c r="F82" s="82" t="s">
        <v>76</v>
      </c>
      <c r="G82" s="82" t="s">
        <v>1859</v>
      </c>
      <c r="H82" s="82">
        <v>4</v>
      </c>
      <c r="I82" s="82" t="s">
        <v>321</v>
      </c>
      <c r="J82" s="82" t="s">
        <v>393</v>
      </c>
      <c r="K82" s="82" t="s">
        <v>394</v>
      </c>
      <c r="L82" t="s">
        <v>410</v>
      </c>
    </row>
    <row r="83" spans="1:12" ht="13.5" x14ac:dyDescent="0.25">
      <c r="A83" s="82" t="s">
        <v>1861</v>
      </c>
      <c r="B83" s="83">
        <v>5025</v>
      </c>
      <c r="C83" s="82" t="s">
        <v>1862</v>
      </c>
      <c r="D83" s="82" t="s">
        <v>1863</v>
      </c>
      <c r="E83" s="82" t="s">
        <v>158</v>
      </c>
      <c r="F83" s="82" t="s">
        <v>149</v>
      </c>
      <c r="G83" s="82" t="s">
        <v>1864</v>
      </c>
      <c r="H83" s="82">
        <v>4</v>
      </c>
      <c r="I83" s="82" t="s">
        <v>321</v>
      </c>
      <c r="J83" s="82" t="s">
        <v>393</v>
      </c>
      <c r="K83" s="82" t="s">
        <v>1865</v>
      </c>
      <c r="L83" t="s">
        <v>410</v>
      </c>
    </row>
    <row r="84" spans="1:12" ht="13.5" x14ac:dyDescent="0.25">
      <c r="A84" s="82" t="s">
        <v>563</v>
      </c>
      <c r="B84" s="83">
        <v>1846.0700000000002</v>
      </c>
      <c r="C84" s="82" t="s">
        <v>1075</v>
      </c>
      <c r="D84" s="82"/>
      <c r="E84" s="82" t="s">
        <v>1076</v>
      </c>
      <c r="F84" s="82" t="s">
        <v>170</v>
      </c>
      <c r="G84" s="82" t="s">
        <v>1077</v>
      </c>
      <c r="H84" s="82">
        <v>4</v>
      </c>
      <c r="I84" s="82" t="s">
        <v>321</v>
      </c>
      <c r="J84" s="82" t="s">
        <v>393</v>
      </c>
      <c r="K84" s="82" t="s">
        <v>399</v>
      </c>
      <c r="L84" t="s">
        <v>410</v>
      </c>
    </row>
    <row r="85" spans="1:12" ht="13.5" x14ac:dyDescent="0.25">
      <c r="A85" s="82" t="s">
        <v>1215</v>
      </c>
      <c r="B85" s="83">
        <v>23947.670000000002</v>
      </c>
      <c r="C85" s="82" t="s">
        <v>1216</v>
      </c>
      <c r="D85" s="82"/>
      <c r="E85" s="82" t="s">
        <v>194</v>
      </c>
      <c r="F85" s="82" t="s">
        <v>149</v>
      </c>
      <c r="G85" s="82" t="s">
        <v>228</v>
      </c>
      <c r="H85" s="82">
        <v>4</v>
      </c>
      <c r="I85" s="82" t="s">
        <v>321</v>
      </c>
      <c r="J85" s="82" t="s">
        <v>393</v>
      </c>
      <c r="K85" s="82" t="s">
        <v>1217</v>
      </c>
      <c r="L85" t="s">
        <v>410</v>
      </c>
    </row>
    <row r="86" spans="1:12" ht="13.5" x14ac:dyDescent="0.25">
      <c r="A86" s="82" t="s">
        <v>1871</v>
      </c>
      <c r="B86" s="83">
        <v>116.61</v>
      </c>
      <c r="C86" s="82" t="s">
        <v>1872</v>
      </c>
      <c r="D86" s="82"/>
      <c r="E86" s="82" t="s">
        <v>171</v>
      </c>
      <c r="F86" s="82" t="s">
        <v>166</v>
      </c>
      <c r="G86" s="82" t="s">
        <v>1873</v>
      </c>
      <c r="H86" s="82">
        <v>4</v>
      </c>
      <c r="I86" s="82" t="s">
        <v>321</v>
      </c>
      <c r="J86" s="82" t="s">
        <v>393</v>
      </c>
      <c r="K86" s="82" t="s">
        <v>1837</v>
      </c>
    </row>
    <row r="87" spans="1:12" ht="13.5" x14ac:dyDescent="0.25">
      <c r="A87" s="82" t="s">
        <v>1875</v>
      </c>
      <c r="B87" s="83">
        <v>1554.2</v>
      </c>
      <c r="C87" s="82" t="s">
        <v>1876</v>
      </c>
      <c r="D87" s="82"/>
      <c r="E87" s="82" t="s">
        <v>178</v>
      </c>
      <c r="F87" s="82" t="s">
        <v>149</v>
      </c>
      <c r="G87" s="82" t="s">
        <v>222</v>
      </c>
      <c r="H87" s="82">
        <v>4</v>
      </c>
      <c r="I87" s="82" t="s">
        <v>321</v>
      </c>
      <c r="J87" s="82" t="s">
        <v>393</v>
      </c>
      <c r="K87" s="82" t="s">
        <v>1904</v>
      </c>
      <c r="L87" t="s">
        <v>410</v>
      </c>
    </row>
    <row r="88" spans="1:12" ht="13.5" x14ac:dyDescent="0.25">
      <c r="A88" s="82" t="s">
        <v>1256</v>
      </c>
      <c r="B88" s="83">
        <v>9943.9599999999991</v>
      </c>
      <c r="C88" s="82" t="s">
        <v>1878</v>
      </c>
      <c r="D88" s="82" t="s">
        <v>1879</v>
      </c>
      <c r="E88" s="82" t="s">
        <v>1880</v>
      </c>
      <c r="F88" s="82" t="s">
        <v>149</v>
      </c>
      <c r="G88" s="82" t="s">
        <v>1881</v>
      </c>
      <c r="H88" s="82">
        <v>4</v>
      </c>
      <c r="I88" s="82" t="s">
        <v>321</v>
      </c>
      <c r="J88" s="82" t="s">
        <v>393</v>
      </c>
      <c r="K88" s="82" t="s">
        <v>1904</v>
      </c>
      <c r="L88" t="s">
        <v>410</v>
      </c>
    </row>
    <row r="89" spans="1:12" ht="13.5" x14ac:dyDescent="0.25">
      <c r="A89" s="82" t="s">
        <v>1256</v>
      </c>
      <c r="B89" s="83">
        <v>9943.9599999999991</v>
      </c>
      <c r="C89" s="82" t="s">
        <v>1878</v>
      </c>
      <c r="D89" s="82" t="s">
        <v>1879</v>
      </c>
      <c r="E89" s="82" t="s">
        <v>1880</v>
      </c>
      <c r="F89" s="82" t="s">
        <v>149</v>
      </c>
      <c r="G89" s="82" t="s">
        <v>1881</v>
      </c>
      <c r="H89" s="82">
        <v>4</v>
      </c>
      <c r="I89" s="82" t="s">
        <v>321</v>
      </c>
      <c r="J89" s="82" t="s">
        <v>393</v>
      </c>
      <c r="K89" s="82" t="s">
        <v>1904</v>
      </c>
    </row>
    <row r="90" spans="1:12" ht="13.5" x14ac:dyDescent="0.25">
      <c r="A90" s="82" t="s">
        <v>1883</v>
      </c>
      <c r="B90" s="83">
        <v>9435.090000000002</v>
      </c>
      <c r="C90" s="82" t="s">
        <v>1884</v>
      </c>
      <c r="D90" s="82"/>
      <c r="E90" s="82" t="s">
        <v>35</v>
      </c>
      <c r="F90" s="82" t="s">
        <v>149</v>
      </c>
      <c r="G90" s="82" t="s">
        <v>266</v>
      </c>
      <c r="H90" s="82">
        <v>4</v>
      </c>
      <c r="I90" s="82" t="s">
        <v>321</v>
      </c>
      <c r="J90" s="82" t="s">
        <v>393</v>
      </c>
      <c r="K90" s="82" t="s">
        <v>1904</v>
      </c>
    </row>
    <row r="91" spans="1:12" ht="13.5" x14ac:dyDescent="0.25">
      <c r="A91" s="82" t="s">
        <v>1886</v>
      </c>
      <c r="B91" s="83">
        <v>4171.55</v>
      </c>
      <c r="C91" s="82" t="s">
        <v>1887</v>
      </c>
      <c r="D91" s="82"/>
      <c r="E91" s="82" t="s">
        <v>421</v>
      </c>
      <c r="F91" s="82" t="s">
        <v>149</v>
      </c>
      <c r="G91" s="82" t="s">
        <v>1888</v>
      </c>
      <c r="H91" s="82">
        <v>4</v>
      </c>
      <c r="I91" s="82" t="s">
        <v>321</v>
      </c>
      <c r="J91" s="82" t="s">
        <v>393</v>
      </c>
      <c r="K91" s="82" t="s">
        <v>1904</v>
      </c>
      <c r="L91" t="s">
        <v>410</v>
      </c>
    </row>
    <row r="92" spans="1:12" ht="13.5" x14ac:dyDescent="0.25">
      <c r="A92" s="82" t="s">
        <v>781</v>
      </c>
      <c r="B92" s="83">
        <v>8261.7000000000007</v>
      </c>
      <c r="C92" s="82" t="s">
        <v>1078</v>
      </c>
      <c r="D92" s="82"/>
      <c r="E92" s="82" t="s">
        <v>194</v>
      </c>
      <c r="F92" s="82" t="s">
        <v>149</v>
      </c>
      <c r="G92" s="82" t="s">
        <v>228</v>
      </c>
      <c r="H92" s="82">
        <v>4</v>
      </c>
      <c r="I92" s="82" t="s">
        <v>321</v>
      </c>
      <c r="J92" s="82" t="s">
        <v>393</v>
      </c>
      <c r="K92" s="82" t="s">
        <v>395</v>
      </c>
      <c r="L92" t="s">
        <v>410</v>
      </c>
    </row>
    <row r="93" spans="1:12" ht="13.5" x14ac:dyDescent="0.25">
      <c r="A93" s="82" t="s">
        <v>568</v>
      </c>
      <c r="B93" s="83">
        <v>64783.61</v>
      </c>
      <c r="C93" s="82" t="s">
        <v>404</v>
      </c>
      <c r="D93" s="82"/>
      <c r="E93" s="82" t="s">
        <v>220</v>
      </c>
      <c r="F93" s="82" t="s">
        <v>149</v>
      </c>
      <c r="G93" s="82" t="s">
        <v>221</v>
      </c>
      <c r="H93" s="82">
        <v>4</v>
      </c>
      <c r="I93" s="82" t="s">
        <v>321</v>
      </c>
      <c r="J93" s="82" t="s">
        <v>393</v>
      </c>
      <c r="K93" s="82" t="s">
        <v>399</v>
      </c>
      <c r="L93" t="s">
        <v>410</v>
      </c>
    </row>
    <row r="94" spans="1:12" ht="13.5" x14ac:dyDescent="0.25">
      <c r="A94" s="82" t="s">
        <v>1890</v>
      </c>
      <c r="B94" s="83">
        <v>5481.72</v>
      </c>
      <c r="C94" s="82" t="s">
        <v>1891</v>
      </c>
      <c r="D94" s="82"/>
      <c r="E94" s="82" t="s">
        <v>1574</v>
      </c>
      <c r="F94" s="82" t="s">
        <v>148</v>
      </c>
      <c r="G94" s="82" t="s">
        <v>1892</v>
      </c>
      <c r="H94" s="82">
        <v>4</v>
      </c>
      <c r="I94" s="82" t="s">
        <v>321</v>
      </c>
      <c r="J94" s="82" t="s">
        <v>393</v>
      </c>
      <c r="K94" s="82" t="s">
        <v>1904</v>
      </c>
    </row>
    <row r="95" spans="1:12" ht="13.5" x14ac:dyDescent="0.25">
      <c r="A95" s="82" t="s">
        <v>1079</v>
      </c>
      <c r="B95" s="83">
        <v>38980.559999999998</v>
      </c>
      <c r="C95" s="82" t="s">
        <v>1080</v>
      </c>
      <c r="D95" s="82"/>
      <c r="E95" s="82" t="s">
        <v>1081</v>
      </c>
      <c r="F95" s="82" t="s">
        <v>170</v>
      </c>
      <c r="G95" s="82" t="s">
        <v>1082</v>
      </c>
      <c r="H95" s="82">
        <v>4</v>
      </c>
      <c r="I95" s="82" t="s">
        <v>321</v>
      </c>
      <c r="J95" s="82" t="s">
        <v>393</v>
      </c>
      <c r="K95" s="82" t="s">
        <v>394</v>
      </c>
    </row>
    <row r="96" spans="1:12" ht="13.5" x14ac:dyDescent="0.25">
      <c r="A96" s="82" t="s">
        <v>1224</v>
      </c>
      <c r="B96" s="83">
        <v>6789.09</v>
      </c>
      <c r="C96" s="82" t="s">
        <v>1225</v>
      </c>
      <c r="D96" s="82"/>
      <c r="E96" s="82" t="s">
        <v>1226</v>
      </c>
      <c r="F96" s="82" t="s">
        <v>149</v>
      </c>
      <c r="G96" s="82" t="s">
        <v>1227</v>
      </c>
      <c r="H96" s="82">
        <v>4</v>
      </c>
      <c r="I96" s="82" t="s">
        <v>321</v>
      </c>
      <c r="J96" s="82" t="s">
        <v>393</v>
      </c>
      <c r="K96" s="82" t="s">
        <v>1228</v>
      </c>
    </row>
    <row r="97" spans="1:16380" ht="13.5" x14ac:dyDescent="0.25">
      <c r="A97" s="82" t="s">
        <v>1083</v>
      </c>
      <c r="B97" s="83">
        <v>24654.77</v>
      </c>
      <c r="C97" s="82" t="s">
        <v>1084</v>
      </c>
      <c r="D97" s="82"/>
      <c r="E97" s="82" t="s">
        <v>1085</v>
      </c>
      <c r="F97" s="82" t="s">
        <v>170</v>
      </c>
      <c r="G97" s="82" t="s">
        <v>1086</v>
      </c>
      <c r="H97" s="82">
        <v>4</v>
      </c>
      <c r="I97" s="82" t="s">
        <v>321</v>
      </c>
      <c r="J97" s="82" t="s">
        <v>393</v>
      </c>
      <c r="K97" s="82" t="s">
        <v>394</v>
      </c>
    </row>
    <row r="98" spans="1:16380" ht="13.5" x14ac:dyDescent="0.25">
      <c r="A98" s="82" t="s">
        <v>452</v>
      </c>
      <c r="B98" s="83">
        <v>28509.65</v>
      </c>
      <c r="C98" s="82" t="s">
        <v>453</v>
      </c>
      <c r="D98" s="82" t="s">
        <v>454</v>
      </c>
      <c r="E98" s="82" t="s">
        <v>154</v>
      </c>
      <c r="F98" s="82" t="s">
        <v>149</v>
      </c>
      <c r="G98" s="82" t="s">
        <v>455</v>
      </c>
      <c r="H98" s="82">
        <v>4</v>
      </c>
      <c r="I98" s="82" t="s">
        <v>321</v>
      </c>
      <c r="J98" s="82" t="s">
        <v>393</v>
      </c>
      <c r="K98" s="82" t="s">
        <v>398</v>
      </c>
      <c r="L98" t="s">
        <v>410</v>
      </c>
    </row>
    <row r="99" spans="1:16380" ht="13.5" x14ac:dyDescent="0.25">
      <c r="A99" s="82" t="s">
        <v>456</v>
      </c>
      <c r="B99" s="83">
        <v>2721.48</v>
      </c>
      <c r="C99" s="82" t="s">
        <v>402</v>
      </c>
      <c r="D99" s="82"/>
      <c r="E99" s="82" t="s">
        <v>202</v>
      </c>
      <c r="F99" s="82" t="s">
        <v>149</v>
      </c>
      <c r="G99" s="82" t="s">
        <v>403</v>
      </c>
      <c r="H99" s="82">
        <v>4</v>
      </c>
      <c r="I99" s="82" t="s">
        <v>321</v>
      </c>
      <c r="J99" s="82" t="s">
        <v>393</v>
      </c>
      <c r="K99" s="82" t="s">
        <v>399</v>
      </c>
    </row>
    <row r="100" spans="1:16380" ht="13.5" x14ac:dyDescent="0.25">
      <c r="A100" s="82" t="s">
        <v>1087</v>
      </c>
      <c r="B100" s="83">
        <v>3556</v>
      </c>
      <c r="C100" s="82" t="s">
        <v>782</v>
      </c>
      <c r="D100" s="82"/>
      <c r="E100" s="82" t="s">
        <v>194</v>
      </c>
      <c r="F100" s="82" t="s">
        <v>149</v>
      </c>
      <c r="G100" s="82" t="s">
        <v>228</v>
      </c>
      <c r="H100" s="82">
        <v>4</v>
      </c>
      <c r="I100" s="82" t="s">
        <v>321</v>
      </c>
      <c r="J100" s="82" t="s">
        <v>393</v>
      </c>
      <c r="K100" s="82" t="s">
        <v>450</v>
      </c>
      <c r="L100" t="s">
        <v>410</v>
      </c>
    </row>
    <row r="101" spans="1:16380" ht="13.5" x14ac:dyDescent="0.25">
      <c r="A101" s="82" t="s">
        <v>1271</v>
      </c>
      <c r="B101" s="83">
        <v>4504</v>
      </c>
      <c r="C101" s="82" t="s">
        <v>1272</v>
      </c>
      <c r="D101" s="82"/>
      <c r="E101" s="82" t="s">
        <v>194</v>
      </c>
      <c r="F101" s="82" t="s">
        <v>149</v>
      </c>
      <c r="G101" s="82" t="s">
        <v>228</v>
      </c>
      <c r="H101" s="82">
        <v>4</v>
      </c>
      <c r="I101" s="82" t="s">
        <v>321</v>
      </c>
      <c r="J101" s="82" t="s">
        <v>393</v>
      </c>
      <c r="K101" s="82" t="s">
        <v>1273</v>
      </c>
      <c r="L101" t="s">
        <v>410</v>
      </c>
    </row>
    <row r="102" spans="1:16380" ht="13.5" x14ac:dyDescent="0.25">
      <c r="A102" s="82" t="s">
        <v>1235</v>
      </c>
      <c r="B102" s="83">
        <v>2596.2600000000002</v>
      </c>
      <c r="C102" s="82" t="s">
        <v>1236</v>
      </c>
      <c r="D102" s="82"/>
      <c r="E102" s="82" t="s">
        <v>160</v>
      </c>
      <c r="F102" s="82" t="s">
        <v>146</v>
      </c>
      <c r="G102" s="82" t="s">
        <v>1237</v>
      </c>
      <c r="H102" s="82">
        <v>4</v>
      </c>
      <c r="I102" s="82" t="s">
        <v>321</v>
      </c>
      <c r="J102" s="82" t="s">
        <v>393</v>
      </c>
      <c r="K102" s="82" t="s">
        <v>1238</v>
      </c>
    </row>
    <row r="103" spans="1:16380" ht="13.5" x14ac:dyDescent="0.25">
      <c r="A103" s="82" t="s">
        <v>1279</v>
      </c>
      <c r="B103" s="83">
        <v>20422.5</v>
      </c>
      <c r="C103" s="82" t="s">
        <v>1280</v>
      </c>
      <c r="D103" s="82"/>
      <c r="E103" s="82" t="s">
        <v>1281</v>
      </c>
      <c r="F103" s="82" t="s">
        <v>149</v>
      </c>
      <c r="G103" s="82" t="s">
        <v>1282</v>
      </c>
      <c r="H103" s="82">
        <v>4</v>
      </c>
      <c r="I103" s="82" t="s">
        <v>321</v>
      </c>
      <c r="J103" s="82" t="s">
        <v>393</v>
      </c>
      <c r="K103" s="82" t="s">
        <v>1283</v>
      </c>
    </row>
    <row r="104" spans="1:16380" ht="13.5" x14ac:dyDescent="0.25">
      <c r="A104" s="82" t="s">
        <v>457</v>
      </c>
      <c r="B104" s="83">
        <v>25760</v>
      </c>
      <c r="C104" s="82" t="s">
        <v>408</v>
      </c>
      <c r="D104" s="82"/>
      <c r="E104" s="82" t="s">
        <v>164</v>
      </c>
      <c r="F104" s="82" t="s">
        <v>153</v>
      </c>
      <c r="G104" s="82" t="s">
        <v>409</v>
      </c>
      <c r="H104" s="82">
        <v>4</v>
      </c>
      <c r="I104" s="82" t="s">
        <v>321</v>
      </c>
      <c r="J104" s="82" t="s">
        <v>393</v>
      </c>
      <c r="K104" s="82" t="s">
        <v>407</v>
      </c>
      <c r="L104" t="s">
        <v>410</v>
      </c>
    </row>
    <row r="105" spans="1:16380" ht="13.5" x14ac:dyDescent="0.25">
      <c r="A105" s="82" t="s">
        <v>1894</v>
      </c>
      <c r="B105" s="83">
        <v>21891.300000000003</v>
      </c>
      <c r="C105" s="82" t="s">
        <v>1895</v>
      </c>
      <c r="D105" s="82"/>
      <c r="E105" s="82" t="s">
        <v>1896</v>
      </c>
      <c r="F105" s="82" t="s">
        <v>159</v>
      </c>
      <c r="G105" s="82" t="s">
        <v>1897</v>
      </c>
      <c r="H105" s="82">
        <v>4</v>
      </c>
      <c r="I105" s="82" t="s">
        <v>321</v>
      </c>
      <c r="J105" s="82" t="s">
        <v>393</v>
      </c>
      <c r="K105" s="82" t="s">
        <v>1898</v>
      </c>
    </row>
    <row r="106" spans="1:16380" ht="13.5" x14ac:dyDescent="0.25">
      <c r="A106" s="82" t="s">
        <v>1900</v>
      </c>
      <c r="B106" s="83">
        <v>1951.6499999999999</v>
      </c>
      <c r="C106" s="82" t="s">
        <v>1901</v>
      </c>
      <c r="D106" s="82"/>
      <c r="E106" s="82" t="s">
        <v>1902</v>
      </c>
      <c r="F106" s="82" t="s">
        <v>184</v>
      </c>
      <c r="G106" s="82" t="s">
        <v>1903</v>
      </c>
      <c r="H106" s="82">
        <v>4</v>
      </c>
      <c r="I106" s="82" t="s">
        <v>321</v>
      </c>
      <c r="J106" s="82" t="s">
        <v>393</v>
      </c>
      <c r="K106" s="82" t="s">
        <v>1904</v>
      </c>
      <c r="L106" t="s">
        <v>410</v>
      </c>
    </row>
    <row r="107" spans="1:16380" ht="13.5" x14ac:dyDescent="0.25">
      <c r="A107" s="82" t="s">
        <v>1089</v>
      </c>
      <c r="B107" s="83">
        <v>675</v>
      </c>
      <c r="C107" s="82" t="s">
        <v>1090</v>
      </c>
      <c r="D107" s="82"/>
      <c r="E107" s="82" t="s">
        <v>1091</v>
      </c>
      <c r="F107" s="82" t="s">
        <v>146</v>
      </c>
      <c r="G107" s="82" t="s">
        <v>1092</v>
      </c>
      <c r="H107" s="82">
        <v>4</v>
      </c>
      <c r="I107" s="82" t="s">
        <v>321</v>
      </c>
      <c r="J107" s="82" t="s">
        <v>393</v>
      </c>
      <c r="K107" s="82" t="s">
        <v>347</v>
      </c>
    </row>
    <row r="108" spans="1:16380" ht="13.5" x14ac:dyDescent="0.25">
      <c r="A108" s="82" t="s">
        <v>1906</v>
      </c>
      <c r="B108" s="83">
        <v>3183.9400000000005</v>
      </c>
      <c r="C108" s="82" t="s">
        <v>1907</v>
      </c>
      <c r="D108" s="82"/>
      <c r="E108" s="82" t="s">
        <v>158</v>
      </c>
      <c r="F108" s="82" t="s">
        <v>149</v>
      </c>
      <c r="G108" s="82" t="s">
        <v>1908</v>
      </c>
      <c r="H108" s="82">
        <v>4</v>
      </c>
      <c r="I108" s="82" t="s">
        <v>321</v>
      </c>
      <c r="J108" s="82" t="s">
        <v>393</v>
      </c>
      <c r="K108" s="82" t="s">
        <v>1904</v>
      </c>
      <c r="L108" t="s">
        <v>410</v>
      </c>
    </row>
    <row r="109" spans="1:16380" ht="13.5" x14ac:dyDescent="0.25">
      <c r="A109" s="82" t="s">
        <v>1287</v>
      </c>
      <c r="B109" s="83">
        <v>75364.060000000012</v>
      </c>
      <c r="C109" s="82" t="s">
        <v>1288</v>
      </c>
      <c r="D109" s="82"/>
      <c r="E109" s="82" t="s">
        <v>1289</v>
      </c>
      <c r="F109" s="82" t="s">
        <v>156</v>
      </c>
      <c r="G109" s="82" t="s">
        <v>1290</v>
      </c>
      <c r="H109" s="82">
        <v>4</v>
      </c>
      <c r="I109" s="82" t="s">
        <v>321</v>
      </c>
      <c r="J109" s="82" t="s">
        <v>393</v>
      </c>
      <c r="K109" s="82" t="s">
        <v>458</v>
      </c>
    </row>
    <row r="110" spans="1:16380" ht="13.5" x14ac:dyDescent="0.25">
      <c r="A110" s="82" t="s">
        <v>1099</v>
      </c>
      <c r="B110" s="83">
        <v>1383.12</v>
      </c>
      <c r="C110" s="82" t="s">
        <v>1100</v>
      </c>
      <c r="D110" s="82"/>
      <c r="E110" s="82" t="s">
        <v>1098</v>
      </c>
      <c r="F110" s="82" t="s">
        <v>179</v>
      </c>
      <c r="G110" s="82" t="s">
        <v>1101</v>
      </c>
      <c r="H110" s="82">
        <v>4</v>
      </c>
      <c r="I110" s="82" t="s">
        <v>321</v>
      </c>
      <c r="J110" s="82" t="s">
        <v>393</v>
      </c>
      <c r="K110" s="82" t="s">
        <v>1102</v>
      </c>
    </row>
    <row r="111" spans="1:16380" ht="13.5" x14ac:dyDescent="0.25">
      <c r="A111" s="38" t="s">
        <v>410</v>
      </c>
      <c r="B111" s="97">
        <f>SUM(B2:B110)</f>
        <v>4433452.07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  <c r="IV111" s="38"/>
      <c r="IW111" s="38"/>
      <c r="IX111" s="38"/>
      <c r="IY111" s="38"/>
      <c r="IZ111" s="38"/>
      <c r="JA111" s="38"/>
      <c r="JB111" s="38"/>
      <c r="JC111" s="38"/>
      <c r="JD111" s="38"/>
      <c r="JE111" s="38"/>
      <c r="JF111" s="38"/>
      <c r="JG111" s="38"/>
      <c r="JH111" s="38"/>
      <c r="JI111" s="38"/>
      <c r="JJ111" s="38"/>
      <c r="JK111" s="38"/>
      <c r="JL111" s="38"/>
      <c r="JM111" s="38"/>
      <c r="JN111" s="38"/>
      <c r="JO111" s="38"/>
      <c r="JP111" s="38"/>
      <c r="JQ111" s="38"/>
      <c r="JR111" s="38"/>
      <c r="JS111" s="38"/>
      <c r="JT111" s="38"/>
      <c r="JU111" s="38"/>
      <c r="JV111" s="38"/>
      <c r="JW111" s="38"/>
      <c r="JX111" s="38"/>
      <c r="JY111" s="38"/>
      <c r="JZ111" s="38"/>
      <c r="KA111" s="38"/>
      <c r="KB111" s="38"/>
      <c r="KC111" s="38"/>
      <c r="KD111" s="38"/>
      <c r="KE111" s="38"/>
      <c r="KF111" s="38"/>
      <c r="KG111" s="38"/>
      <c r="KH111" s="38"/>
      <c r="KI111" s="38"/>
      <c r="KJ111" s="38"/>
      <c r="KK111" s="38"/>
      <c r="KL111" s="38"/>
      <c r="KM111" s="38"/>
      <c r="KN111" s="38"/>
      <c r="KO111" s="38"/>
      <c r="KP111" s="38"/>
      <c r="KQ111" s="38"/>
      <c r="KR111" s="38"/>
      <c r="KS111" s="38"/>
      <c r="KT111" s="38"/>
      <c r="KU111" s="38"/>
      <c r="KV111" s="38"/>
      <c r="KW111" s="38"/>
      <c r="KX111" s="38"/>
      <c r="KY111" s="38"/>
      <c r="KZ111" s="38"/>
      <c r="LA111" s="38"/>
      <c r="LB111" s="38"/>
      <c r="LC111" s="38"/>
      <c r="LD111" s="38"/>
      <c r="LE111" s="38"/>
      <c r="LF111" s="38"/>
      <c r="LG111" s="38"/>
      <c r="LH111" s="38"/>
      <c r="LI111" s="38"/>
      <c r="LJ111" s="38"/>
      <c r="LK111" s="38"/>
      <c r="LL111" s="38"/>
      <c r="LM111" s="38"/>
      <c r="LN111" s="38"/>
      <c r="LO111" s="38"/>
      <c r="LP111" s="38"/>
      <c r="LQ111" s="38"/>
      <c r="LR111" s="38"/>
      <c r="LS111" s="38"/>
      <c r="LT111" s="38"/>
      <c r="LU111" s="38"/>
      <c r="LV111" s="38"/>
      <c r="LW111" s="38"/>
      <c r="LX111" s="38"/>
      <c r="LY111" s="38"/>
      <c r="LZ111" s="38"/>
      <c r="MA111" s="38"/>
      <c r="MB111" s="38"/>
      <c r="MC111" s="38"/>
      <c r="MD111" s="38"/>
      <c r="ME111" s="38"/>
      <c r="MF111" s="38"/>
      <c r="MG111" s="38"/>
      <c r="MH111" s="38"/>
      <c r="MI111" s="38"/>
      <c r="MJ111" s="38"/>
      <c r="MK111" s="38"/>
      <c r="ML111" s="38"/>
      <c r="MM111" s="38"/>
      <c r="MN111" s="38"/>
      <c r="MO111" s="38"/>
      <c r="MP111" s="38"/>
      <c r="MQ111" s="38"/>
      <c r="MR111" s="38"/>
      <c r="MS111" s="38"/>
      <c r="MT111" s="38"/>
      <c r="MU111" s="38"/>
      <c r="MV111" s="38"/>
      <c r="MW111" s="38"/>
      <c r="MX111" s="38"/>
      <c r="MY111" s="38"/>
      <c r="MZ111" s="38"/>
      <c r="NA111" s="38"/>
      <c r="NB111" s="38"/>
      <c r="NC111" s="38"/>
      <c r="ND111" s="38"/>
      <c r="NE111" s="38"/>
      <c r="NF111" s="38"/>
      <c r="NG111" s="38"/>
      <c r="NH111" s="38"/>
      <c r="NI111" s="38"/>
      <c r="NJ111" s="38"/>
      <c r="NK111" s="38"/>
      <c r="NL111" s="38"/>
      <c r="NM111" s="38"/>
      <c r="NN111" s="38"/>
      <c r="NO111" s="38"/>
      <c r="NP111" s="38"/>
      <c r="NQ111" s="38"/>
      <c r="NR111" s="38"/>
      <c r="NS111" s="38"/>
      <c r="NT111" s="38"/>
      <c r="NU111" s="38"/>
      <c r="NV111" s="38"/>
      <c r="NW111" s="38"/>
      <c r="NX111" s="38"/>
      <c r="NY111" s="38"/>
      <c r="NZ111" s="38"/>
      <c r="OA111" s="38"/>
      <c r="OB111" s="38"/>
      <c r="OC111" s="38"/>
      <c r="OD111" s="38"/>
      <c r="OE111" s="38"/>
      <c r="OF111" s="38"/>
      <c r="OG111" s="38"/>
      <c r="OH111" s="38"/>
      <c r="OI111" s="38"/>
      <c r="OJ111" s="38"/>
      <c r="OK111" s="38"/>
      <c r="OL111" s="38"/>
      <c r="OM111" s="38"/>
      <c r="ON111" s="38"/>
      <c r="OO111" s="38"/>
      <c r="OP111" s="38"/>
      <c r="OQ111" s="38"/>
      <c r="OR111" s="38"/>
      <c r="OS111" s="38"/>
      <c r="OT111" s="38"/>
      <c r="OU111" s="38"/>
      <c r="OV111" s="38"/>
      <c r="OW111" s="38"/>
      <c r="OX111" s="38"/>
      <c r="OY111" s="38"/>
      <c r="OZ111" s="38"/>
      <c r="PA111" s="38"/>
      <c r="PB111" s="38"/>
      <c r="PC111" s="38"/>
      <c r="PD111" s="38"/>
      <c r="PE111" s="38"/>
      <c r="PF111" s="38"/>
      <c r="PG111" s="38"/>
      <c r="PH111" s="38"/>
      <c r="PI111" s="38"/>
      <c r="PJ111" s="38"/>
      <c r="PK111" s="38"/>
      <c r="PL111" s="38"/>
      <c r="PM111" s="38"/>
      <c r="PN111" s="38"/>
      <c r="PO111" s="38"/>
      <c r="PP111" s="38"/>
      <c r="PQ111" s="38"/>
      <c r="PR111" s="38"/>
      <c r="PS111" s="38"/>
      <c r="PT111" s="38"/>
      <c r="PU111" s="38"/>
      <c r="PV111" s="38"/>
      <c r="PW111" s="38"/>
      <c r="PX111" s="38"/>
      <c r="PY111" s="38"/>
      <c r="PZ111" s="38"/>
      <c r="QA111" s="38"/>
      <c r="QB111" s="38"/>
      <c r="QC111" s="38"/>
      <c r="QD111" s="38"/>
      <c r="QE111" s="38"/>
      <c r="QF111" s="38"/>
      <c r="QG111" s="38"/>
      <c r="QH111" s="38"/>
      <c r="QI111" s="38"/>
      <c r="QJ111" s="38"/>
      <c r="QK111" s="38"/>
      <c r="QL111" s="38"/>
      <c r="QM111" s="38"/>
      <c r="QN111" s="38"/>
      <c r="QO111" s="38"/>
      <c r="QP111" s="38"/>
      <c r="QQ111" s="38"/>
      <c r="QR111" s="38"/>
      <c r="QS111" s="38"/>
      <c r="QT111" s="38"/>
      <c r="QU111" s="38"/>
      <c r="QV111" s="38"/>
      <c r="QW111" s="38"/>
      <c r="QX111" s="38"/>
      <c r="QY111" s="38"/>
      <c r="QZ111" s="38"/>
      <c r="RA111" s="38"/>
      <c r="RB111" s="38"/>
      <c r="RC111" s="38"/>
      <c r="RD111" s="38"/>
      <c r="RE111" s="38"/>
      <c r="RF111" s="38"/>
      <c r="RG111" s="38"/>
      <c r="RH111" s="38"/>
      <c r="RI111" s="38"/>
      <c r="RJ111" s="38"/>
      <c r="RK111" s="38"/>
      <c r="RL111" s="38"/>
      <c r="RM111" s="38"/>
      <c r="RN111" s="38"/>
      <c r="RO111" s="38"/>
      <c r="RP111" s="38"/>
      <c r="RQ111" s="38"/>
      <c r="RR111" s="38"/>
      <c r="RS111" s="38"/>
      <c r="RT111" s="38"/>
      <c r="RU111" s="38"/>
      <c r="RV111" s="38"/>
      <c r="RW111" s="38"/>
      <c r="RX111" s="38"/>
      <c r="RY111" s="38"/>
      <c r="RZ111" s="38"/>
      <c r="SA111" s="38"/>
      <c r="SB111" s="38"/>
      <c r="SC111" s="38"/>
      <c r="SD111" s="38"/>
      <c r="SE111" s="38"/>
      <c r="SF111" s="38"/>
      <c r="SG111" s="38"/>
      <c r="SH111" s="38"/>
      <c r="SI111" s="38"/>
      <c r="SJ111" s="38"/>
      <c r="SK111" s="38"/>
      <c r="SL111" s="38"/>
      <c r="SM111" s="38"/>
      <c r="SN111" s="38"/>
      <c r="SO111" s="38"/>
      <c r="SP111" s="38"/>
      <c r="SQ111" s="38"/>
      <c r="SR111" s="38"/>
      <c r="SS111" s="38"/>
      <c r="ST111" s="38"/>
      <c r="SU111" s="38"/>
      <c r="SV111" s="38"/>
      <c r="SW111" s="38"/>
      <c r="SX111" s="38"/>
      <c r="SY111" s="38"/>
      <c r="SZ111" s="38"/>
      <c r="TA111" s="38"/>
      <c r="TB111" s="38"/>
      <c r="TC111" s="38"/>
      <c r="TD111" s="38"/>
      <c r="TE111" s="38"/>
      <c r="TF111" s="38"/>
      <c r="TG111" s="38"/>
      <c r="TH111" s="38"/>
      <c r="TI111" s="38"/>
      <c r="TJ111" s="38"/>
      <c r="TK111" s="38"/>
      <c r="TL111" s="38"/>
      <c r="TM111" s="38"/>
      <c r="TN111" s="38"/>
      <c r="TO111" s="38"/>
      <c r="TP111" s="38"/>
      <c r="TQ111" s="38"/>
      <c r="TR111" s="38"/>
      <c r="TS111" s="38"/>
      <c r="TT111" s="38"/>
      <c r="TU111" s="38"/>
      <c r="TV111" s="38"/>
      <c r="TW111" s="38"/>
      <c r="TX111" s="38"/>
      <c r="TY111" s="38"/>
      <c r="TZ111" s="38"/>
      <c r="UA111" s="38"/>
      <c r="UB111" s="38"/>
      <c r="UC111" s="38"/>
      <c r="UD111" s="38"/>
      <c r="UE111" s="38"/>
      <c r="UF111" s="38"/>
      <c r="UG111" s="38"/>
      <c r="UH111" s="38"/>
      <c r="UI111" s="38"/>
      <c r="UJ111" s="38"/>
      <c r="UK111" s="38"/>
      <c r="UL111" s="38"/>
      <c r="UM111" s="38"/>
      <c r="UN111" s="38"/>
      <c r="UO111" s="38"/>
      <c r="UP111" s="38"/>
      <c r="UQ111" s="38"/>
      <c r="UR111" s="38"/>
      <c r="US111" s="38"/>
      <c r="UT111" s="38"/>
      <c r="UU111" s="38"/>
      <c r="UV111" s="38"/>
      <c r="UW111" s="38"/>
      <c r="UX111" s="38"/>
      <c r="UY111" s="38"/>
      <c r="UZ111" s="38"/>
      <c r="VA111" s="38"/>
      <c r="VB111" s="38"/>
      <c r="VC111" s="38"/>
      <c r="VD111" s="38"/>
      <c r="VE111" s="38"/>
      <c r="VF111" s="38"/>
      <c r="VG111" s="38"/>
      <c r="VH111" s="38"/>
      <c r="VI111" s="38"/>
      <c r="VJ111" s="38"/>
      <c r="VK111" s="38"/>
      <c r="VL111" s="38"/>
      <c r="VM111" s="38"/>
      <c r="VN111" s="38"/>
      <c r="VO111" s="38"/>
      <c r="VP111" s="38"/>
      <c r="VQ111" s="38"/>
      <c r="VR111" s="38"/>
      <c r="VS111" s="38"/>
      <c r="VT111" s="38"/>
      <c r="VU111" s="38"/>
      <c r="VV111" s="38"/>
      <c r="VW111" s="38"/>
      <c r="VX111" s="38"/>
      <c r="VY111" s="38"/>
      <c r="VZ111" s="38"/>
      <c r="WA111" s="38"/>
      <c r="WB111" s="38"/>
      <c r="WC111" s="38"/>
      <c r="WD111" s="38"/>
      <c r="WE111" s="38"/>
      <c r="WF111" s="38"/>
      <c r="WG111" s="38"/>
      <c r="WH111" s="38"/>
      <c r="WI111" s="38"/>
      <c r="WJ111" s="38"/>
      <c r="WK111" s="38"/>
      <c r="WL111" s="38"/>
      <c r="WM111" s="38"/>
      <c r="WN111" s="38"/>
      <c r="WO111" s="38"/>
      <c r="WP111" s="38"/>
      <c r="WQ111" s="38"/>
      <c r="WR111" s="38"/>
      <c r="WS111" s="38"/>
      <c r="WT111" s="38"/>
      <c r="WU111" s="38"/>
      <c r="WV111" s="38"/>
      <c r="WW111" s="38"/>
      <c r="WX111" s="38"/>
      <c r="WY111" s="38"/>
      <c r="WZ111" s="38"/>
      <c r="XA111" s="38"/>
      <c r="XB111" s="38"/>
      <c r="XC111" s="38"/>
      <c r="XD111" s="38"/>
      <c r="XE111" s="38"/>
      <c r="XF111" s="38"/>
      <c r="XG111" s="38"/>
      <c r="XH111" s="38"/>
      <c r="XI111" s="38"/>
      <c r="XJ111" s="38"/>
      <c r="XK111" s="38"/>
      <c r="XL111" s="38"/>
      <c r="XM111" s="38"/>
      <c r="XN111" s="38"/>
      <c r="XO111" s="38"/>
      <c r="XP111" s="38"/>
      <c r="XQ111" s="38"/>
      <c r="XR111" s="38"/>
      <c r="XS111" s="38"/>
      <c r="XT111" s="38"/>
      <c r="XU111" s="38"/>
      <c r="XV111" s="38"/>
      <c r="XW111" s="38"/>
      <c r="XX111" s="38"/>
      <c r="XY111" s="38"/>
      <c r="XZ111" s="38"/>
      <c r="YA111" s="38"/>
      <c r="YB111" s="38"/>
      <c r="YC111" s="38"/>
      <c r="YD111" s="38"/>
      <c r="YE111" s="38"/>
      <c r="YF111" s="38"/>
      <c r="YG111" s="38"/>
      <c r="YH111" s="38"/>
      <c r="YI111" s="38"/>
      <c r="YJ111" s="38"/>
      <c r="YK111" s="38"/>
      <c r="YL111" s="38"/>
      <c r="YM111" s="38"/>
      <c r="YN111" s="38"/>
      <c r="YO111" s="38"/>
      <c r="YP111" s="38"/>
      <c r="YQ111" s="38"/>
      <c r="YR111" s="38"/>
      <c r="YS111" s="38"/>
      <c r="YT111" s="38"/>
      <c r="YU111" s="38"/>
      <c r="YV111" s="38"/>
      <c r="YW111" s="38"/>
      <c r="YX111" s="38"/>
      <c r="YY111" s="38"/>
      <c r="YZ111" s="38"/>
      <c r="ZA111" s="38"/>
      <c r="ZB111" s="38"/>
      <c r="ZC111" s="38"/>
      <c r="ZD111" s="38"/>
      <c r="ZE111" s="38"/>
      <c r="ZF111" s="38"/>
      <c r="ZG111" s="38"/>
      <c r="ZH111" s="38"/>
      <c r="ZI111" s="38"/>
      <c r="ZJ111" s="38"/>
      <c r="ZK111" s="38"/>
      <c r="ZL111" s="38"/>
      <c r="ZM111" s="38"/>
      <c r="ZN111" s="38"/>
      <c r="ZO111" s="38"/>
      <c r="ZP111" s="38"/>
      <c r="ZQ111" s="38"/>
      <c r="ZR111" s="38"/>
      <c r="ZS111" s="38"/>
      <c r="ZT111" s="38"/>
      <c r="ZU111" s="38"/>
      <c r="ZV111" s="38"/>
      <c r="ZW111" s="38"/>
      <c r="ZX111" s="38"/>
      <c r="ZY111" s="38"/>
      <c r="ZZ111" s="38"/>
      <c r="AAA111" s="38"/>
      <c r="AAB111" s="38"/>
      <c r="AAC111" s="38"/>
      <c r="AAD111" s="38"/>
      <c r="AAE111" s="38"/>
      <c r="AAF111" s="38"/>
      <c r="AAG111" s="38"/>
      <c r="AAH111" s="38"/>
      <c r="AAI111" s="38"/>
      <c r="AAJ111" s="38"/>
      <c r="AAK111" s="38"/>
      <c r="AAL111" s="38"/>
      <c r="AAM111" s="38"/>
      <c r="AAN111" s="38"/>
      <c r="AAO111" s="38"/>
      <c r="AAP111" s="38"/>
      <c r="AAQ111" s="38"/>
      <c r="AAR111" s="38"/>
      <c r="AAS111" s="38"/>
      <c r="AAT111" s="38"/>
      <c r="AAU111" s="38"/>
      <c r="AAV111" s="38"/>
      <c r="AAW111" s="38"/>
      <c r="AAX111" s="38"/>
      <c r="AAY111" s="38"/>
      <c r="AAZ111" s="38"/>
      <c r="ABA111" s="38"/>
      <c r="ABB111" s="38"/>
      <c r="ABC111" s="38"/>
      <c r="ABD111" s="38"/>
      <c r="ABE111" s="38"/>
      <c r="ABF111" s="38"/>
      <c r="ABG111" s="38"/>
      <c r="ABH111" s="38"/>
      <c r="ABI111" s="38"/>
      <c r="ABJ111" s="38"/>
      <c r="ABK111" s="38"/>
      <c r="ABL111" s="38"/>
      <c r="ABM111" s="38"/>
      <c r="ABN111" s="38"/>
      <c r="ABO111" s="38"/>
      <c r="ABP111" s="38"/>
      <c r="ABQ111" s="38"/>
      <c r="ABR111" s="38"/>
      <c r="ABS111" s="38"/>
      <c r="ABT111" s="38"/>
      <c r="ABU111" s="38"/>
      <c r="ABV111" s="38"/>
      <c r="ABW111" s="38"/>
      <c r="ABX111" s="38"/>
      <c r="ABY111" s="38"/>
      <c r="ABZ111" s="38"/>
      <c r="ACA111" s="38"/>
      <c r="ACB111" s="38"/>
      <c r="ACC111" s="38"/>
      <c r="ACD111" s="38"/>
      <c r="ACE111" s="38"/>
      <c r="ACF111" s="38"/>
      <c r="ACG111" s="38"/>
      <c r="ACH111" s="38"/>
      <c r="ACI111" s="38"/>
      <c r="ACJ111" s="38"/>
      <c r="ACK111" s="38"/>
      <c r="ACL111" s="38"/>
      <c r="ACM111" s="38"/>
      <c r="ACN111" s="38"/>
      <c r="ACO111" s="38"/>
      <c r="ACP111" s="38"/>
      <c r="ACQ111" s="38"/>
      <c r="ACR111" s="38"/>
      <c r="ACS111" s="38"/>
      <c r="ACT111" s="38"/>
      <c r="ACU111" s="38"/>
      <c r="ACV111" s="38"/>
      <c r="ACW111" s="38"/>
      <c r="ACX111" s="38"/>
      <c r="ACY111" s="38"/>
      <c r="ACZ111" s="38"/>
      <c r="ADA111" s="38"/>
      <c r="ADB111" s="38"/>
      <c r="ADC111" s="38"/>
      <c r="ADD111" s="38"/>
      <c r="ADE111" s="38"/>
      <c r="ADF111" s="38"/>
      <c r="ADG111" s="38"/>
      <c r="ADH111" s="38"/>
      <c r="ADI111" s="38"/>
      <c r="ADJ111" s="38"/>
      <c r="ADK111" s="38"/>
      <c r="ADL111" s="38"/>
      <c r="ADM111" s="38"/>
      <c r="ADN111" s="38"/>
      <c r="ADO111" s="38"/>
      <c r="ADP111" s="38"/>
      <c r="ADQ111" s="38"/>
      <c r="ADR111" s="38"/>
      <c r="ADS111" s="38"/>
      <c r="ADT111" s="38"/>
      <c r="ADU111" s="38"/>
      <c r="ADV111" s="38"/>
      <c r="ADW111" s="38"/>
      <c r="ADX111" s="38"/>
      <c r="ADY111" s="38"/>
      <c r="ADZ111" s="38"/>
      <c r="AEA111" s="38"/>
      <c r="AEB111" s="38"/>
      <c r="AEC111" s="38"/>
      <c r="AED111" s="38"/>
      <c r="AEE111" s="38"/>
      <c r="AEF111" s="38"/>
      <c r="AEG111" s="38"/>
      <c r="AEH111" s="38"/>
      <c r="AEI111" s="38"/>
      <c r="AEJ111" s="38"/>
      <c r="AEK111" s="38"/>
      <c r="AEL111" s="38"/>
      <c r="AEM111" s="38"/>
      <c r="AEN111" s="38"/>
      <c r="AEO111" s="38"/>
      <c r="AEP111" s="38"/>
      <c r="AEQ111" s="38"/>
      <c r="AER111" s="38"/>
      <c r="AES111" s="38"/>
      <c r="AET111" s="38"/>
      <c r="AEU111" s="38"/>
      <c r="AEV111" s="38"/>
      <c r="AEW111" s="38"/>
      <c r="AEX111" s="38"/>
      <c r="AEY111" s="38"/>
      <c r="AEZ111" s="38"/>
      <c r="AFA111" s="38"/>
      <c r="AFB111" s="38"/>
      <c r="AFC111" s="38"/>
      <c r="AFD111" s="38"/>
      <c r="AFE111" s="38"/>
      <c r="AFF111" s="38"/>
      <c r="AFG111" s="38"/>
      <c r="AFH111" s="38"/>
      <c r="AFI111" s="38"/>
      <c r="AFJ111" s="38"/>
      <c r="AFK111" s="38"/>
      <c r="AFL111" s="38"/>
      <c r="AFM111" s="38"/>
      <c r="AFN111" s="38"/>
      <c r="AFO111" s="38"/>
      <c r="AFP111" s="38"/>
      <c r="AFQ111" s="38"/>
      <c r="AFR111" s="38"/>
      <c r="AFS111" s="38"/>
      <c r="AFT111" s="38"/>
      <c r="AFU111" s="38"/>
      <c r="AFV111" s="38"/>
      <c r="AFW111" s="38"/>
      <c r="AFX111" s="38"/>
      <c r="AFY111" s="38"/>
      <c r="AFZ111" s="38"/>
      <c r="AGA111" s="38"/>
      <c r="AGB111" s="38"/>
      <c r="AGC111" s="38"/>
      <c r="AGD111" s="38"/>
      <c r="AGE111" s="38"/>
      <c r="AGF111" s="38"/>
      <c r="AGG111" s="38"/>
      <c r="AGH111" s="38"/>
      <c r="AGI111" s="38"/>
      <c r="AGJ111" s="38"/>
      <c r="AGK111" s="38"/>
      <c r="AGL111" s="38"/>
      <c r="AGM111" s="38"/>
      <c r="AGN111" s="38"/>
      <c r="AGO111" s="38"/>
      <c r="AGP111" s="38"/>
      <c r="AGQ111" s="38"/>
      <c r="AGR111" s="38"/>
      <c r="AGS111" s="38"/>
      <c r="AGT111" s="38"/>
      <c r="AGU111" s="38"/>
      <c r="AGV111" s="38"/>
      <c r="AGW111" s="38"/>
      <c r="AGX111" s="38"/>
      <c r="AGY111" s="38"/>
      <c r="AGZ111" s="38"/>
      <c r="AHA111" s="38"/>
      <c r="AHB111" s="38"/>
      <c r="AHC111" s="38"/>
      <c r="AHD111" s="38"/>
      <c r="AHE111" s="38"/>
      <c r="AHF111" s="38"/>
      <c r="AHG111" s="38"/>
      <c r="AHH111" s="38"/>
      <c r="AHI111" s="38"/>
      <c r="AHJ111" s="38"/>
      <c r="AHK111" s="38"/>
      <c r="AHL111" s="38"/>
      <c r="AHM111" s="38"/>
      <c r="AHN111" s="38"/>
      <c r="AHO111" s="38"/>
      <c r="AHP111" s="38"/>
      <c r="AHQ111" s="38"/>
      <c r="AHR111" s="38"/>
      <c r="AHS111" s="38"/>
      <c r="AHT111" s="38"/>
      <c r="AHU111" s="38"/>
      <c r="AHV111" s="38"/>
      <c r="AHW111" s="38"/>
      <c r="AHX111" s="38"/>
      <c r="AHY111" s="38"/>
      <c r="AHZ111" s="38"/>
      <c r="AIA111" s="38"/>
      <c r="AIB111" s="38"/>
      <c r="AIC111" s="38"/>
      <c r="AID111" s="38"/>
      <c r="AIE111" s="38"/>
      <c r="AIF111" s="38"/>
      <c r="AIG111" s="38"/>
      <c r="AIH111" s="38"/>
      <c r="AII111" s="38"/>
      <c r="AIJ111" s="38"/>
      <c r="AIK111" s="38"/>
      <c r="AIL111" s="38"/>
      <c r="AIM111" s="38"/>
      <c r="AIN111" s="38"/>
      <c r="AIO111" s="38"/>
      <c r="AIP111" s="38"/>
      <c r="AIQ111" s="38"/>
      <c r="AIR111" s="38"/>
      <c r="AIS111" s="38"/>
      <c r="AIT111" s="38"/>
      <c r="AIU111" s="38"/>
      <c r="AIV111" s="38"/>
      <c r="AIW111" s="38"/>
      <c r="AIX111" s="38"/>
      <c r="AIY111" s="38"/>
      <c r="AIZ111" s="38"/>
      <c r="AJA111" s="38"/>
      <c r="AJB111" s="38"/>
      <c r="AJC111" s="38"/>
      <c r="AJD111" s="38"/>
      <c r="AJE111" s="38"/>
      <c r="AJF111" s="38"/>
      <c r="AJG111" s="38"/>
      <c r="AJH111" s="38"/>
      <c r="AJI111" s="38"/>
      <c r="AJJ111" s="38"/>
      <c r="AJK111" s="38"/>
      <c r="AJL111" s="38"/>
      <c r="AJM111" s="38"/>
      <c r="AJN111" s="38"/>
      <c r="AJO111" s="38"/>
      <c r="AJP111" s="38"/>
      <c r="AJQ111" s="38"/>
      <c r="AJR111" s="38"/>
      <c r="AJS111" s="38"/>
      <c r="AJT111" s="38"/>
      <c r="AJU111" s="38"/>
      <c r="AJV111" s="38"/>
      <c r="AJW111" s="38"/>
      <c r="AJX111" s="38"/>
      <c r="AJY111" s="38"/>
      <c r="AJZ111" s="38"/>
      <c r="AKA111" s="38"/>
      <c r="AKB111" s="38"/>
      <c r="AKC111" s="38"/>
      <c r="AKD111" s="38"/>
      <c r="AKE111" s="38"/>
      <c r="AKF111" s="38"/>
      <c r="AKG111" s="38"/>
      <c r="AKH111" s="38"/>
      <c r="AKI111" s="38"/>
      <c r="AKJ111" s="38"/>
      <c r="AKK111" s="38"/>
      <c r="AKL111" s="38"/>
      <c r="AKM111" s="38"/>
      <c r="AKN111" s="38"/>
      <c r="AKO111" s="38"/>
      <c r="AKP111" s="38"/>
      <c r="AKQ111" s="38"/>
      <c r="AKR111" s="38"/>
      <c r="AKS111" s="38"/>
      <c r="AKT111" s="38"/>
      <c r="AKU111" s="38"/>
      <c r="AKV111" s="38"/>
      <c r="AKW111" s="38"/>
      <c r="AKX111" s="38"/>
      <c r="AKY111" s="38"/>
      <c r="AKZ111" s="38"/>
      <c r="ALA111" s="38"/>
      <c r="ALB111" s="38"/>
      <c r="ALC111" s="38"/>
      <c r="ALD111" s="38"/>
      <c r="ALE111" s="38"/>
      <c r="ALF111" s="38"/>
      <c r="ALG111" s="38"/>
      <c r="ALH111" s="38"/>
      <c r="ALI111" s="38"/>
      <c r="ALJ111" s="38"/>
      <c r="ALK111" s="38"/>
      <c r="ALL111" s="38"/>
      <c r="ALM111" s="38"/>
      <c r="ALN111" s="38"/>
      <c r="ALO111" s="38"/>
      <c r="ALP111" s="38"/>
      <c r="ALQ111" s="38"/>
      <c r="ALR111" s="38"/>
      <c r="ALS111" s="38"/>
      <c r="ALT111" s="38"/>
      <c r="ALU111" s="38"/>
      <c r="ALV111" s="38"/>
      <c r="ALW111" s="38"/>
      <c r="ALX111" s="38"/>
      <c r="ALY111" s="38"/>
      <c r="ALZ111" s="38"/>
      <c r="AMA111" s="38"/>
      <c r="AMB111" s="38"/>
      <c r="AMC111" s="38"/>
      <c r="AMD111" s="38"/>
      <c r="AME111" s="38"/>
      <c r="AMF111" s="38"/>
      <c r="AMG111" s="38"/>
      <c r="AMH111" s="38"/>
      <c r="AMI111" s="38"/>
      <c r="AMJ111" s="38"/>
      <c r="AMK111" s="38"/>
      <c r="AML111" s="38"/>
      <c r="AMM111" s="38"/>
      <c r="AMN111" s="38"/>
      <c r="AMO111" s="38"/>
      <c r="AMP111" s="38"/>
      <c r="AMQ111" s="38"/>
      <c r="AMR111" s="38"/>
      <c r="AMS111" s="38"/>
      <c r="AMT111" s="38"/>
      <c r="AMU111" s="38"/>
      <c r="AMV111" s="38"/>
      <c r="AMW111" s="38"/>
      <c r="AMX111" s="38"/>
      <c r="AMY111" s="38"/>
      <c r="AMZ111" s="38"/>
      <c r="ANA111" s="38"/>
      <c r="ANB111" s="38"/>
      <c r="ANC111" s="38"/>
      <c r="AND111" s="38"/>
      <c r="ANE111" s="38"/>
      <c r="ANF111" s="38"/>
      <c r="ANG111" s="38"/>
      <c r="ANH111" s="38"/>
      <c r="ANI111" s="38"/>
      <c r="ANJ111" s="38"/>
      <c r="ANK111" s="38"/>
      <c r="ANL111" s="38"/>
      <c r="ANM111" s="38"/>
      <c r="ANN111" s="38"/>
      <c r="ANO111" s="38"/>
      <c r="ANP111" s="38"/>
      <c r="ANQ111" s="38"/>
      <c r="ANR111" s="38"/>
      <c r="ANS111" s="38"/>
      <c r="ANT111" s="38"/>
      <c r="ANU111" s="38"/>
      <c r="ANV111" s="38"/>
      <c r="ANW111" s="38"/>
      <c r="ANX111" s="38"/>
      <c r="ANY111" s="38"/>
      <c r="ANZ111" s="38"/>
      <c r="AOA111" s="38"/>
      <c r="AOB111" s="38"/>
      <c r="AOC111" s="38"/>
      <c r="AOD111" s="38"/>
      <c r="AOE111" s="38"/>
      <c r="AOF111" s="38"/>
      <c r="AOG111" s="38"/>
      <c r="AOH111" s="38"/>
      <c r="AOI111" s="38"/>
      <c r="AOJ111" s="38"/>
      <c r="AOK111" s="38"/>
      <c r="AOL111" s="38"/>
      <c r="AOM111" s="38"/>
      <c r="AON111" s="38"/>
      <c r="AOO111" s="38"/>
      <c r="AOP111" s="38"/>
      <c r="AOQ111" s="38"/>
      <c r="AOR111" s="38"/>
      <c r="AOS111" s="38"/>
      <c r="AOT111" s="38"/>
      <c r="AOU111" s="38"/>
      <c r="AOV111" s="38"/>
      <c r="AOW111" s="38"/>
      <c r="AOX111" s="38"/>
      <c r="AOY111" s="38"/>
      <c r="AOZ111" s="38"/>
      <c r="APA111" s="38"/>
      <c r="APB111" s="38"/>
      <c r="APC111" s="38"/>
      <c r="APD111" s="38"/>
      <c r="APE111" s="38"/>
      <c r="APF111" s="38"/>
      <c r="APG111" s="38"/>
      <c r="APH111" s="38"/>
      <c r="API111" s="38"/>
      <c r="APJ111" s="38"/>
      <c r="APK111" s="38"/>
      <c r="APL111" s="38"/>
      <c r="APM111" s="38"/>
      <c r="APN111" s="38"/>
      <c r="APO111" s="38"/>
      <c r="APP111" s="38"/>
      <c r="APQ111" s="38"/>
      <c r="APR111" s="38"/>
      <c r="APS111" s="38"/>
      <c r="APT111" s="38"/>
      <c r="APU111" s="38"/>
      <c r="APV111" s="38"/>
      <c r="APW111" s="38"/>
      <c r="APX111" s="38"/>
      <c r="APY111" s="38"/>
      <c r="APZ111" s="38"/>
      <c r="AQA111" s="38"/>
      <c r="AQB111" s="38"/>
      <c r="AQC111" s="38"/>
      <c r="AQD111" s="38"/>
      <c r="AQE111" s="38"/>
      <c r="AQF111" s="38"/>
      <c r="AQG111" s="38"/>
      <c r="AQH111" s="38"/>
      <c r="AQI111" s="38"/>
      <c r="AQJ111" s="38"/>
      <c r="AQK111" s="38"/>
      <c r="AQL111" s="38"/>
      <c r="AQM111" s="38"/>
      <c r="AQN111" s="38"/>
      <c r="AQO111" s="38"/>
      <c r="AQP111" s="38"/>
      <c r="AQQ111" s="38"/>
      <c r="AQR111" s="38"/>
      <c r="AQS111" s="38"/>
      <c r="AQT111" s="38"/>
      <c r="AQU111" s="38"/>
      <c r="AQV111" s="38"/>
      <c r="AQW111" s="38"/>
      <c r="AQX111" s="38"/>
      <c r="AQY111" s="38"/>
      <c r="AQZ111" s="38"/>
      <c r="ARA111" s="38"/>
      <c r="ARB111" s="38"/>
      <c r="ARC111" s="38"/>
      <c r="ARD111" s="38"/>
      <c r="ARE111" s="38"/>
      <c r="ARF111" s="38"/>
      <c r="ARG111" s="38"/>
      <c r="ARH111" s="38"/>
      <c r="ARI111" s="38"/>
      <c r="ARJ111" s="38"/>
      <c r="ARK111" s="38"/>
      <c r="ARL111" s="38"/>
      <c r="ARM111" s="38"/>
      <c r="ARN111" s="38"/>
      <c r="ARO111" s="38"/>
      <c r="ARP111" s="38"/>
      <c r="ARQ111" s="38"/>
      <c r="ARR111" s="38"/>
      <c r="ARS111" s="38"/>
      <c r="ART111" s="38"/>
      <c r="ARU111" s="38"/>
      <c r="ARV111" s="38"/>
      <c r="ARW111" s="38"/>
      <c r="ARX111" s="38"/>
      <c r="ARY111" s="38"/>
      <c r="ARZ111" s="38"/>
      <c r="ASA111" s="38"/>
      <c r="ASB111" s="38"/>
      <c r="ASC111" s="38"/>
      <c r="ASD111" s="38"/>
      <c r="ASE111" s="38"/>
      <c r="ASF111" s="38"/>
      <c r="ASG111" s="38"/>
      <c r="ASH111" s="38"/>
      <c r="ASI111" s="38"/>
      <c r="ASJ111" s="38"/>
      <c r="ASK111" s="38"/>
      <c r="ASL111" s="38"/>
      <c r="ASM111" s="38"/>
      <c r="ASN111" s="38"/>
      <c r="ASO111" s="38"/>
      <c r="ASP111" s="38"/>
      <c r="ASQ111" s="38"/>
      <c r="ASR111" s="38"/>
      <c r="ASS111" s="38"/>
      <c r="AST111" s="38"/>
      <c r="ASU111" s="38"/>
      <c r="ASV111" s="38"/>
      <c r="ASW111" s="38"/>
      <c r="ASX111" s="38"/>
      <c r="ASY111" s="38"/>
      <c r="ASZ111" s="38"/>
      <c r="ATA111" s="38"/>
      <c r="ATB111" s="38"/>
      <c r="ATC111" s="38"/>
      <c r="ATD111" s="38"/>
      <c r="ATE111" s="38"/>
      <c r="ATF111" s="38"/>
      <c r="ATG111" s="38"/>
      <c r="ATH111" s="38"/>
      <c r="ATI111" s="38"/>
      <c r="ATJ111" s="38"/>
      <c r="ATK111" s="38"/>
      <c r="ATL111" s="38"/>
      <c r="ATM111" s="38"/>
      <c r="ATN111" s="38"/>
      <c r="ATO111" s="38"/>
      <c r="ATP111" s="38"/>
      <c r="ATQ111" s="38"/>
      <c r="ATR111" s="38"/>
      <c r="ATS111" s="38"/>
      <c r="ATT111" s="38"/>
      <c r="ATU111" s="38"/>
      <c r="ATV111" s="38"/>
      <c r="ATW111" s="38"/>
      <c r="ATX111" s="38"/>
      <c r="ATY111" s="38"/>
      <c r="ATZ111" s="38"/>
      <c r="AUA111" s="38"/>
      <c r="AUB111" s="38"/>
      <c r="AUC111" s="38"/>
      <c r="AUD111" s="38"/>
      <c r="AUE111" s="38"/>
      <c r="AUF111" s="38"/>
      <c r="AUG111" s="38"/>
      <c r="AUH111" s="38"/>
      <c r="AUI111" s="38"/>
      <c r="AUJ111" s="38"/>
      <c r="AUK111" s="38"/>
      <c r="AUL111" s="38"/>
      <c r="AUM111" s="38"/>
      <c r="AUN111" s="38"/>
      <c r="AUO111" s="38"/>
      <c r="AUP111" s="38"/>
      <c r="AUQ111" s="38"/>
      <c r="AUR111" s="38"/>
      <c r="AUS111" s="38"/>
      <c r="AUT111" s="38"/>
      <c r="AUU111" s="38"/>
      <c r="AUV111" s="38"/>
      <c r="AUW111" s="38"/>
      <c r="AUX111" s="38"/>
      <c r="AUY111" s="38"/>
      <c r="AUZ111" s="38"/>
      <c r="AVA111" s="38"/>
      <c r="AVB111" s="38"/>
      <c r="AVC111" s="38"/>
      <c r="AVD111" s="38"/>
      <c r="AVE111" s="38"/>
      <c r="AVF111" s="38"/>
      <c r="AVG111" s="38"/>
      <c r="AVH111" s="38"/>
      <c r="AVI111" s="38"/>
      <c r="AVJ111" s="38"/>
      <c r="AVK111" s="38"/>
      <c r="AVL111" s="38"/>
      <c r="AVM111" s="38"/>
      <c r="AVN111" s="38"/>
      <c r="AVO111" s="38"/>
      <c r="AVP111" s="38"/>
      <c r="AVQ111" s="38"/>
      <c r="AVR111" s="38"/>
      <c r="AVS111" s="38"/>
      <c r="AVT111" s="38"/>
      <c r="AVU111" s="38"/>
      <c r="AVV111" s="38"/>
      <c r="AVW111" s="38"/>
      <c r="AVX111" s="38"/>
      <c r="AVY111" s="38"/>
      <c r="AVZ111" s="38"/>
      <c r="AWA111" s="38"/>
      <c r="AWB111" s="38"/>
      <c r="AWC111" s="38"/>
      <c r="AWD111" s="38"/>
      <c r="AWE111" s="38"/>
      <c r="AWF111" s="38"/>
      <c r="AWG111" s="38"/>
      <c r="AWH111" s="38"/>
      <c r="AWI111" s="38"/>
      <c r="AWJ111" s="38"/>
      <c r="AWK111" s="38"/>
      <c r="AWL111" s="38"/>
      <c r="AWM111" s="38"/>
      <c r="AWN111" s="38"/>
      <c r="AWO111" s="38"/>
      <c r="AWP111" s="38"/>
      <c r="AWQ111" s="38"/>
      <c r="AWR111" s="38"/>
      <c r="AWS111" s="38"/>
      <c r="AWT111" s="38"/>
      <c r="AWU111" s="38"/>
      <c r="AWV111" s="38"/>
      <c r="AWW111" s="38"/>
      <c r="AWX111" s="38"/>
      <c r="AWY111" s="38"/>
      <c r="AWZ111" s="38"/>
      <c r="AXA111" s="38"/>
      <c r="AXB111" s="38"/>
      <c r="AXC111" s="38"/>
      <c r="AXD111" s="38"/>
      <c r="AXE111" s="38"/>
      <c r="AXF111" s="38"/>
      <c r="AXG111" s="38"/>
      <c r="AXH111" s="38"/>
      <c r="AXI111" s="38"/>
      <c r="AXJ111" s="38"/>
      <c r="AXK111" s="38"/>
      <c r="AXL111" s="38"/>
      <c r="AXM111" s="38"/>
      <c r="AXN111" s="38"/>
      <c r="AXO111" s="38"/>
      <c r="AXP111" s="38"/>
      <c r="AXQ111" s="38"/>
      <c r="AXR111" s="38"/>
      <c r="AXS111" s="38"/>
      <c r="AXT111" s="38"/>
      <c r="AXU111" s="38"/>
      <c r="AXV111" s="38"/>
      <c r="AXW111" s="38"/>
      <c r="AXX111" s="38"/>
      <c r="AXY111" s="38"/>
      <c r="AXZ111" s="38"/>
      <c r="AYA111" s="38"/>
      <c r="AYB111" s="38"/>
      <c r="AYC111" s="38"/>
      <c r="AYD111" s="38"/>
      <c r="AYE111" s="38"/>
      <c r="AYF111" s="38"/>
      <c r="AYG111" s="38"/>
      <c r="AYH111" s="38"/>
      <c r="AYI111" s="38"/>
      <c r="AYJ111" s="38"/>
      <c r="AYK111" s="38"/>
      <c r="AYL111" s="38"/>
      <c r="AYM111" s="38"/>
      <c r="AYN111" s="38"/>
      <c r="AYO111" s="38"/>
      <c r="AYP111" s="38"/>
      <c r="AYQ111" s="38"/>
      <c r="AYR111" s="38"/>
      <c r="AYS111" s="38"/>
      <c r="AYT111" s="38"/>
      <c r="AYU111" s="38"/>
      <c r="AYV111" s="38"/>
      <c r="AYW111" s="38"/>
      <c r="AYX111" s="38"/>
      <c r="AYY111" s="38"/>
      <c r="AYZ111" s="38"/>
      <c r="AZA111" s="38"/>
      <c r="AZB111" s="38"/>
      <c r="AZC111" s="38"/>
      <c r="AZD111" s="38"/>
      <c r="AZE111" s="38"/>
      <c r="AZF111" s="38"/>
      <c r="AZG111" s="38"/>
      <c r="AZH111" s="38"/>
      <c r="AZI111" s="38"/>
      <c r="AZJ111" s="38"/>
      <c r="AZK111" s="38"/>
      <c r="AZL111" s="38"/>
      <c r="AZM111" s="38"/>
      <c r="AZN111" s="38"/>
      <c r="AZO111" s="38"/>
      <c r="AZP111" s="38"/>
      <c r="AZQ111" s="38"/>
      <c r="AZR111" s="38"/>
      <c r="AZS111" s="38"/>
      <c r="AZT111" s="38"/>
      <c r="AZU111" s="38"/>
      <c r="AZV111" s="38"/>
      <c r="AZW111" s="38"/>
      <c r="AZX111" s="38"/>
      <c r="AZY111" s="38"/>
      <c r="AZZ111" s="38"/>
      <c r="BAA111" s="38"/>
      <c r="BAB111" s="38"/>
      <c r="BAC111" s="38"/>
      <c r="BAD111" s="38"/>
      <c r="BAE111" s="38"/>
      <c r="BAF111" s="38"/>
      <c r="BAG111" s="38"/>
      <c r="BAH111" s="38"/>
      <c r="BAI111" s="38"/>
      <c r="BAJ111" s="38"/>
      <c r="BAK111" s="38"/>
      <c r="BAL111" s="38"/>
      <c r="BAM111" s="38"/>
      <c r="BAN111" s="38"/>
      <c r="BAO111" s="38"/>
      <c r="BAP111" s="38"/>
      <c r="BAQ111" s="38"/>
      <c r="BAR111" s="38"/>
      <c r="BAS111" s="38"/>
      <c r="BAT111" s="38"/>
      <c r="BAU111" s="38"/>
      <c r="BAV111" s="38"/>
      <c r="BAW111" s="38"/>
      <c r="BAX111" s="38"/>
      <c r="BAY111" s="38"/>
      <c r="BAZ111" s="38"/>
      <c r="BBA111" s="38"/>
      <c r="BBB111" s="38"/>
      <c r="BBC111" s="38"/>
      <c r="BBD111" s="38"/>
      <c r="BBE111" s="38"/>
      <c r="BBF111" s="38"/>
      <c r="BBG111" s="38"/>
      <c r="BBH111" s="38"/>
      <c r="BBI111" s="38"/>
      <c r="BBJ111" s="38"/>
      <c r="BBK111" s="38"/>
      <c r="BBL111" s="38"/>
      <c r="BBM111" s="38"/>
      <c r="BBN111" s="38"/>
      <c r="BBO111" s="38"/>
      <c r="BBP111" s="38"/>
      <c r="BBQ111" s="38"/>
      <c r="BBR111" s="38"/>
      <c r="BBS111" s="38"/>
      <c r="BBT111" s="38"/>
      <c r="BBU111" s="38"/>
      <c r="BBV111" s="38"/>
      <c r="BBW111" s="38"/>
      <c r="BBX111" s="38"/>
      <c r="BBY111" s="38"/>
      <c r="BBZ111" s="38"/>
      <c r="BCA111" s="38"/>
      <c r="BCB111" s="38"/>
      <c r="BCC111" s="38"/>
      <c r="BCD111" s="38"/>
      <c r="BCE111" s="38"/>
      <c r="BCF111" s="38"/>
      <c r="BCG111" s="38"/>
      <c r="BCH111" s="38"/>
      <c r="BCI111" s="38"/>
      <c r="BCJ111" s="38"/>
      <c r="BCK111" s="38"/>
      <c r="BCL111" s="38"/>
      <c r="BCM111" s="38"/>
      <c r="BCN111" s="38"/>
      <c r="BCO111" s="38"/>
      <c r="BCP111" s="38"/>
      <c r="BCQ111" s="38"/>
      <c r="BCR111" s="38"/>
      <c r="BCS111" s="38"/>
      <c r="BCT111" s="38"/>
      <c r="BCU111" s="38"/>
      <c r="BCV111" s="38"/>
      <c r="BCW111" s="38"/>
      <c r="BCX111" s="38"/>
      <c r="BCY111" s="38"/>
      <c r="BCZ111" s="38"/>
      <c r="BDA111" s="38"/>
      <c r="BDB111" s="38"/>
      <c r="BDC111" s="38"/>
      <c r="BDD111" s="38"/>
      <c r="BDE111" s="38"/>
      <c r="BDF111" s="38"/>
      <c r="BDG111" s="38"/>
      <c r="BDH111" s="38"/>
      <c r="BDI111" s="38"/>
      <c r="BDJ111" s="38"/>
      <c r="BDK111" s="38"/>
      <c r="BDL111" s="38"/>
      <c r="BDM111" s="38"/>
      <c r="BDN111" s="38"/>
      <c r="BDO111" s="38"/>
      <c r="BDP111" s="38"/>
      <c r="BDQ111" s="38"/>
      <c r="BDR111" s="38"/>
      <c r="BDS111" s="38"/>
      <c r="BDT111" s="38"/>
      <c r="BDU111" s="38"/>
      <c r="BDV111" s="38"/>
      <c r="BDW111" s="38"/>
      <c r="BDX111" s="38"/>
      <c r="BDY111" s="38"/>
      <c r="BDZ111" s="38"/>
      <c r="BEA111" s="38"/>
      <c r="BEB111" s="38"/>
      <c r="BEC111" s="38"/>
      <c r="BED111" s="38"/>
      <c r="BEE111" s="38"/>
      <c r="BEF111" s="38"/>
      <c r="BEG111" s="38"/>
      <c r="BEH111" s="38"/>
      <c r="BEI111" s="38"/>
      <c r="BEJ111" s="38"/>
      <c r="BEK111" s="38"/>
      <c r="BEL111" s="38"/>
      <c r="BEM111" s="38"/>
      <c r="BEN111" s="38"/>
      <c r="BEO111" s="38"/>
      <c r="BEP111" s="38"/>
      <c r="BEQ111" s="38"/>
      <c r="BER111" s="38"/>
      <c r="BES111" s="38"/>
      <c r="BET111" s="38"/>
      <c r="BEU111" s="38"/>
      <c r="BEV111" s="38"/>
      <c r="BEW111" s="38"/>
      <c r="BEX111" s="38"/>
      <c r="BEY111" s="38"/>
      <c r="BEZ111" s="38"/>
      <c r="BFA111" s="38"/>
      <c r="BFB111" s="38"/>
      <c r="BFC111" s="38"/>
      <c r="BFD111" s="38"/>
      <c r="BFE111" s="38"/>
      <c r="BFF111" s="38"/>
      <c r="BFG111" s="38"/>
      <c r="BFH111" s="38"/>
      <c r="BFI111" s="38"/>
      <c r="BFJ111" s="38"/>
      <c r="BFK111" s="38"/>
      <c r="BFL111" s="38"/>
      <c r="BFM111" s="38"/>
      <c r="BFN111" s="38"/>
      <c r="BFO111" s="38"/>
      <c r="BFP111" s="38"/>
      <c r="BFQ111" s="38"/>
      <c r="BFR111" s="38"/>
      <c r="BFS111" s="38"/>
      <c r="BFT111" s="38"/>
      <c r="BFU111" s="38"/>
      <c r="BFV111" s="38"/>
      <c r="BFW111" s="38"/>
      <c r="BFX111" s="38"/>
      <c r="BFY111" s="38"/>
      <c r="BFZ111" s="38"/>
      <c r="BGA111" s="38"/>
      <c r="BGB111" s="38"/>
      <c r="BGC111" s="38"/>
      <c r="BGD111" s="38"/>
      <c r="BGE111" s="38"/>
      <c r="BGF111" s="38"/>
      <c r="BGG111" s="38"/>
      <c r="BGH111" s="38"/>
      <c r="BGI111" s="38"/>
      <c r="BGJ111" s="38"/>
      <c r="BGK111" s="38"/>
      <c r="BGL111" s="38"/>
      <c r="BGM111" s="38"/>
      <c r="BGN111" s="38"/>
      <c r="BGO111" s="38"/>
      <c r="BGP111" s="38"/>
      <c r="BGQ111" s="38"/>
      <c r="BGR111" s="38"/>
      <c r="BGS111" s="38"/>
      <c r="BGT111" s="38"/>
      <c r="BGU111" s="38"/>
      <c r="BGV111" s="38"/>
      <c r="BGW111" s="38"/>
      <c r="BGX111" s="38"/>
      <c r="BGY111" s="38"/>
      <c r="BGZ111" s="38"/>
      <c r="BHA111" s="38"/>
      <c r="BHB111" s="38"/>
      <c r="BHC111" s="38"/>
      <c r="BHD111" s="38"/>
      <c r="BHE111" s="38"/>
      <c r="BHF111" s="38"/>
      <c r="BHG111" s="38"/>
      <c r="BHH111" s="38"/>
      <c r="BHI111" s="38"/>
      <c r="BHJ111" s="38"/>
      <c r="BHK111" s="38"/>
      <c r="BHL111" s="38"/>
      <c r="BHM111" s="38"/>
      <c r="BHN111" s="38"/>
      <c r="BHO111" s="38"/>
      <c r="BHP111" s="38"/>
      <c r="BHQ111" s="38"/>
      <c r="BHR111" s="38"/>
      <c r="BHS111" s="38"/>
      <c r="BHT111" s="38"/>
      <c r="BHU111" s="38"/>
      <c r="BHV111" s="38"/>
      <c r="BHW111" s="38"/>
      <c r="BHX111" s="38"/>
      <c r="BHY111" s="38"/>
      <c r="BHZ111" s="38"/>
      <c r="BIA111" s="38"/>
      <c r="BIB111" s="38"/>
      <c r="BIC111" s="38"/>
      <c r="BID111" s="38"/>
      <c r="BIE111" s="38"/>
      <c r="BIF111" s="38"/>
      <c r="BIG111" s="38"/>
      <c r="BIH111" s="38"/>
      <c r="BII111" s="38"/>
      <c r="BIJ111" s="38"/>
      <c r="BIK111" s="38"/>
      <c r="BIL111" s="38"/>
      <c r="BIM111" s="38"/>
      <c r="BIN111" s="38"/>
      <c r="BIO111" s="38"/>
      <c r="BIP111" s="38"/>
      <c r="BIQ111" s="38"/>
      <c r="BIR111" s="38"/>
      <c r="BIS111" s="38"/>
      <c r="BIT111" s="38"/>
      <c r="BIU111" s="38"/>
      <c r="BIV111" s="38"/>
      <c r="BIW111" s="38"/>
      <c r="BIX111" s="38"/>
      <c r="BIY111" s="38"/>
      <c r="BIZ111" s="38"/>
      <c r="BJA111" s="38"/>
      <c r="BJB111" s="38"/>
      <c r="BJC111" s="38"/>
      <c r="BJD111" s="38"/>
      <c r="BJE111" s="38"/>
      <c r="BJF111" s="38"/>
      <c r="BJG111" s="38"/>
      <c r="BJH111" s="38"/>
      <c r="BJI111" s="38"/>
      <c r="BJJ111" s="38"/>
      <c r="BJK111" s="38"/>
      <c r="BJL111" s="38"/>
      <c r="BJM111" s="38"/>
      <c r="BJN111" s="38"/>
      <c r="BJO111" s="38"/>
      <c r="BJP111" s="38"/>
      <c r="BJQ111" s="38"/>
      <c r="BJR111" s="38"/>
      <c r="BJS111" s="38"/>
      <c r="BJT111" s="38"/>
      <c r="BJU111" s="38"/>
      <c r="BJV111" s="38"/>
      <c r="BJW111" s="38"/>
      <c r="BJX111" s="38"/>
      <c r="BJY111" s="38"/>
      <c r="BJZ111" s="38"/>
      <c r="BKA111" s="38"/>
      <c r="BKB111" s="38"/>
      <c r="BKC111" s="38"/>
      <c r="BKD111" s="38"/>
      <c r="BKE111" s="38"/>
      <c r="BKF111" s="38"/>
      <c r="BKG111" s="38"/>
      <c r="BKH111" s="38"/>
      <c r="BKI111" s="38"/>
      <c r="BKJ111" s="38"/>
      <c r="BKK111" s="38"/>
      <c r="BKL111" s="38"/>
      <c r="BKM111" s="38"/>
      <c r="BKN111" s="38"/>
      <c r="BKO111" s="38"/>
      <c r="BKP111" s="38"/>
      <c r="BKQ111" s="38"/>
      <c r="BKR111" s="38"/>
      <c r="BKS111" s="38"/>
      <c r="BKT111" s="38"/>
      <c r="BKU111" s="38"/>
      <c r="BKV111" s="38"/>
      <c r="BKW111" s="38"/>
      <c r="BKX111" s="38"/>
      <c r="BKY111" s="38"/>
      <c r="BKZ111" s="38"/>
      <c r="BLA111" s="38"/>
      <c r="BLB111" s="38"/>
      <c r="BLC111" s="38"/>
      <c r="BLD111" s="38"/>
      <c r="BLE111" s="38"/>
      <c r="BLF111" s="38"/>
      <c r="BLG111" s="38"/>
      <c r="BLH111" s="38"/>
      <c r="BLI111" s="38"/>
      <c r="BLJ111" s="38"/>
      <c r="BLK111" s="38"/>
      <c r="BLL111" s="38"/>
      <c r="BLM111" s="38"/>
      <c r="BLN111" s="38"/>
      <c r="BLO111" s="38"/>
      <c r="BLP111" s="38"/>
      <c r="BLQ111" s="38"/>
      <c r="BLR111" s="38"/>
      <c r="BLS111" s="38"/>
      <c r="BLT111" s="38"/>
      <c r="BLU111" s="38"/>
      <c r="BLV111" s="38"/>
      <c r="BLW111" s="38"/>
      <c r="BLX111" s="38"/>
      <c r="BLY111" s="38"/>
      <c r="BLZ111" s="38"/>
      <c r="BMA111" s="38"/>
      <c r="BMB111" s="38"/>
      <c r="BMC111" s="38"/>
      <c r="BMD111" s="38"/>
      <c r="BME111" s="38"/>
      <c r="BMF111" s="38"/>
      <c r="BMG111" s="38"/>
      <c r="BMH111" s="38"/>
      <c r="BMI111" s="38"/>
      <c r="BMJ111" s="38"/>
      <c r="BMK111" s="38"/>
      <c r="BML111" s="38"/>
      <c r="BMM111" s="38"/>
      <c r="BMN111" s="38"/>
      <c r="BMO111" s="38"/>
      <c r="BMP111" s="38"/>
      <c r="BMQ111" s="38"/>
      <c r="BMR111" s="38"/>
      <c r="BMS111" s="38"/>
      <c r="BMT111" s="38"/>
      <c r="BMU111" s="38"/>
      <c r="BMV111" s="38"/>
      <c r="BMW111" s="38"/>
      <c r="BMX111" s="38"/>
      <c r="BMY111" s="38"/>
      <c r="BMZ111" s="38"/>
      <c r="BNA111" s="38"/>
      <c r="BNB111" s="38"/>
      <c r="BNC111" s="38"/>
      <c r="BND111" s="38"/>
      <c r="BNE111" s="38"/>
      <c r="BNF111" s="38"/>
      <c r="BNG111" s="38"/>
      <c r="BNH111" s="38"/>
      <c r="BNI111" s="38"/>
      <c r="BNJ111" s="38"/>
      <c r="BNK111" s="38"/>
      <c r="BNL111" s="38"/>
      <c r="BNM111" s="38"/>
      <c r="BNN111" s="38"/>
      <c r="BNO111" s="38"/>
      <c r="BNP111" s="38"/>
      <c r="BNQ111" s="38"/>
      <c r="BNR111" s="38"/>
      <c r="BNS111" s="38"/>
      <c r="BNT111" s="38"/>
      <c r="BNU111" s="38"/>
      <c r="BNV111" s="38"/>
      <c r="BNW111" s="38"/>
      <c r="BNX111" s="38"/>
      <c r="BNY111" s="38"/>
      <c r="BNZ111" s="38"/>
      <c r="BOA111" s="38"/>
      <c r="BOB111" s="38"/>
      <c r="BOC111" s="38"/>
      <c r="BOD111" s="38"/>
      <c r="BOE111" s="38"/>
      <c r="BOF111" s="38"/>
      <c r="BOG111" s="38"/>
      <c r="BOH111" s="38"/>
      <c r="BOI111" s="38"/>
      <c r="BOJ111" s="38"/>
      <c r="BOK111" s="38"/>
      <c r="BOL111" s="38"/>
      <c r="BOM111" s="38"/>
      <c r="BON111" s="38"/>
      <c r="BOO111" s="38"/>
      <c r="BOP111" s="38"/>
      <c r="BOQ111" s="38"/>
      <c r="BOR111" s="38"/>
      <c r="BOS111" s="38"/>
      <c r="BOT111" s="38"/>
      <c r="BOU111" s="38"/>
      <c r="BOV111" s="38"/>
      <c r="BOW111" s="38"/>
      <c r="BOX111" s="38"/>
      <c r="BOY111" s="38"/>
      <c r="BOZ111" s="38"/>
      <c r="BPA111" s="38"/>
      <c r="BPB111" s="38"/>
      <c r="BPC111" s="38"/>
      <c r="BPD111" s="38"/>
      <c r="BPE111" s="38"/>
      <c r="BPF111" s="38"/>
      <c r="BPG111" s="38"/>
      <c r="BPH111" s="38"/>
      <c r="BPI111" s="38"/>
      <c r="BPJ111" s="38"/>
      <c r="BPK111" s="38"/>
      <c r="BPL111" s="38"/>
      <c r="BPM111" s="38"/>
      <c r="BPN111" s="38"/>
      <c r="BPO111" s="38"/>
      <c r="BPP111" s="38"/>
      <c r="BPQ111" s="38"/>
      <c r="BPR111" s="38"/>
      <c r="BPS111" s="38"/>
      <c r="BPT111" s="38"/>
      <c r="BPU111" s="38"/>
      <c r="BPV111" s="38"/>
      <c r="BPW111" s="38"/>
      <c r="BPX111" s="38"/>
      <c r="BPY111" s="38"/>
      <c r="BPZ111" s="38"/>
      <c r="BQA111" s="38"/>
      <c r="BQB111" s="38"/>
      <c r="BQC111" s="38"/>
      <c r="BQD111" s="38"/>
      <c r="BQE111" s="38"/>
      <c r="BQF111" s="38"/>
      <c r="BQG111" s="38"/>
      <c r="BQH111" s="38"/>
      <c r="BQI111" s="38"/>
      <c r="BQJ111" s="38"/>
      <c r="BQK111" s="38"/>
      <c r="BQL111" s="38"/>
      <c r="BQM111" s="38"/>
      <c r="BQN111" s="38"/>
      <c r="BQO111" s="38"/>
      <c r="BQP111" s="38"/>
      <c r="BQQ111" s="38"/>
      <c r="BQR111" s="38"/>
      <c r="BQS111" s="38"/>
      <c r="BQT111" s="38"/>
      <c r="BQU111" s="38"/>
      <c r="BQV111" s="38"/>
      <c r="BQW111" s="38"/>
      <c r="BQX111" s="38"/>
      <c r="BQY111" s="38"/>
      <c r="BQZ111" s="38"/>
      <c r="BRA111" s="38"/>
      <c r="BRB111" s="38"/>
      <c r="BRC111" s="38"/>
      <c r="BRD111" s="38"/>
      <c r="BRE111" s="38"/>
      <c r="BRF111" s="38"/>
      <c r="BRG111" s="38"/>
      <c r="BRH111" s="38"/>
      <c r="BRI111" s="38"/>
      <c r="BRJ111" s="38"/>
      <c r="BRK111" s="38"/>
      <c r="BRL111" s="38"/>
      <c r="BRM111" s="38"/>
      <c r="BRN111" s="38"/>
      <c r="BRO111" s="38"/>
      <c r="BRP111" s="38"/>
      <c r="BRQ111" s="38"/>
      <c r="BRR111" s="38"/>
      <c r="BRS111" s="38"/>
      <c r="BRT111" s="38"/>
      <c r="BRU111" s="38"/>
      <c r="BRV111" s="38"/>
      <c r="BRW111" s="38"/>
      <c r="BRX111" s="38"/>
      <c r="BRY111" s="38"/>
      <c r="BRZ111" s="38"/>
      <c r="BSA111" s="38"/>
      <c r="BSB111" s="38"/>
      <c r="BSC111" s="38"/>
      <c r="BSD111" s="38"/>
      <c r="BSE111" s="38"/>
      <c r="BSF111" s="38"/>
      <c r="BSG111" s="38"/>
      <c r="BSH111" s="38"/>
      <c r="BSI111" s="38"/>
      <c r="BSJ111" s="38"/>
      <c r="BSK111" s="38"/>
      <c r="BSL111" s="38"/>
      <c r="BSM111" s="38"/>
      <c r="BSN111" s="38"/>
      <c r="BSO111" s="38"/>
      <c r="BSP111" s="38"/>
      <c r="BSQ111" s="38"/>
      <c r="BSR111" s="38"/>
      <c r="BSS111" s="38"/>
      <c r="BST111" s="38"/>
      <c r="BSU111" s="38"/>
      <c r="BSV111" s="38"/>
      <c r="BSW111" s="38"/>
      <c r="BSX111" s="38"/>
      <c r="BSY111" s="38"/>
      <c r="BSZ111" s="38"/>
      <c r="BTA111" s="38"/>
      <c r="BTB111" s="38"/>
      <c r="BTC111" s="38"/>
      <c r="BTD111" s="38"/>
      <c r="BTE111" s="38"/>
      <c r="BTF111" s="38"/>
      <c r="BTG111" s="38"/>
      <c r="BTH111" s="38"/>
      <c r="BTI111" s="38"/>
      <c r="BTJ111" s="38"/>
      <c r="BTK111" s="38"/>
      <c r="BTL111" s="38"/>
      <c r="BTM111" s="38"/>
      <c r="BTN111" s="38"/>
      <c r="BTO111" s="38"/>
      <c r="BTP111" s="38"/>
      <c r="BTQ111" s="38"/>
      <c r="BTR111" s="38"/>
      <c r="BTS111" s="38"/>
      <c r="BTT111" s="38"/>
      <c r="BTU111" s="38"/>
      <c r="BTV111" s="38"/>
      <c r="BTW111" s="38"/>
      <c r="BTX111" s="38"/>
      <c r="BTY111" s="38"/>
      <c r="BTZ111" s="38"/>
      <c r="BUA111" s="38"/>
      <c r="BUB111" s="38"/>
      <c r="BUC111" s="38"/>
      <c r="BUD111" s="38"/>
      <c r="BUE111" s="38"/>
      <c r="BUF111" s="38"/>
      <c r="BUG111" s="38"/>
      <c r="BUH111" s="38"/>
      <c r="BUI111" s="38"/>
      <c r="BUJ111" s="38"/>
      <c r="BUK111" s="38"/>
      <c r="BUL111" s="38"/>
      <c r="BUM111" s="38"/>
      <c r="BUN111" s="38"/>
      <c r="BUO111" s="38"/>
      <c r="BUP111" s="38"/>
      <c r="BUQ111" s="38"/>
      <c r="BUR111" s="38"/>
      <c r="BUS111" s="38"/>
      <c r="BUT111" s="38"/>
      <c r="BUU111" s="38"/>
      <c r="BUV111" s="38"/>
      <c r="BUW111" s="38"/>
      <c r="BUX111" s="38"/>
      <c r="BUY111" s="38"/>
      <c r="BUZ111" s="38"/>
      <c r="BVA111" s="38"/>
      <c r="BVB111" s="38"/>
      <c r="BVC111" s="38"/>
      <c r="BVD111" s="38"/>
      <c r="BVE111" s="38"/>
      <c r="BVF111" s="38"/>
      <c r="BVG111" s="38"/>
      <c r="BVH111" s="38"/>
      <c r="BVI111" s="38"/>
      <c r="BVJ111" s="38"/>
      <c r="BVK111" s="38"/>
      <c r="BVL111" s="38"/>
      <c r="BVM111" s="38"/>
      <c r="BVN111" s="38"/>
      <c r="BVO111" s="38"/>
      <c r="BVP111" s="38"/>
      <c r="BVQ111" s="38"/>
      <c r="BVR111" s="38"/>
      <c r="BVS111" s="38"/>
      <c r="BVT111" s="38"/>
      <c r="BVU111" s="38"/>
      <c r="BVV111" s="38"/>
      <c r="BVW111" s="38"/>
      <c r="BVX111" s="38"/>
      <c r="BVY111" s="38"/>
      <c r="BVZ111" s="38"/>
      <c r="BWA111" s="38"/>
      <c r="BWB111" s="38"/>
      <c r="BWC111" s="38"/>
      <c r="BWD111" s="38"/>
      <c r="BWE111" s="38"/>
      <c r="BWF111" s="38"/>
      <c r="BWG111" s="38"/>
      <c r="BWH111" s="38"/>
      <c r="BWI111" s="38"/>
      <c r="BWJ111" s="38"/>
      <c r="BWK111" s="38"/>
      <c r="BWL111" s="38"/>
      <c r="BWM111" s="38"/>
      <c r="BWN111" s="38"/>
      <c r="BWO111" s="38"/>
      <c r="BWP111" s="38"/>
      <c r="BWQ111" s="38"/>
      <c r="BWR111" s="38"/>
      <c r="BWS111" s="38"/>
      <c r="BWT111" s="38"/>
      <c r="BWU111" s="38"/>
      <c r="BWV111" s="38"/>
      <c r="BWW111" s="38"/>
      <c r="BWX111" s="38"/>
      <c r="BWY111" s="38"/>
      <c r="BWZ111" s="38"/>
      <c r="BXA111" s="38"/>
      <c r="BXB111" s="38"/>
      <c r="BXC111" s="38"/>
      <c r="BXD111" s="38"/>
      <c r="BXE111" s="38"/>
      <c r="BXF111" s="38"/>
      <c r="BXG111" s="38"/>
      <c r="BXH111" s="38"/>
      <c r="BXI111" s="38"/>
      <c r="BXJ111" s="38"/>
      <c r="BXK111" s="38"/>
      <c r="BXL111" s="38"/>
      <c r="BXM111" s="38"/>
      <c r="BXN111" s="38"/>
      <c r="BXO111" s="38"/>
      <c r="BXP111" s="38"/>
      <c r="BXQ111" s="38"/>
      <c r="BXR111" s="38"/>
      <c r="BXS111" s="38"/>
      <c r="BXT111" s="38"/>
      <c r="BXU111" s="38"/>
      <c r="BXV111" s="38"/>
      <c r="BXW111" s="38"/>
      <c r="BXX111" s="38"/>
      <c r="BXY111" s="38"/>
      <c r="BXZ111" s="38"/>
      <c r="BYA111" s="38"/>
      <c r="BYB111" s="38"/>
      <c r="BYC111" s="38"/>
      <c r="BYD111" s="38"/>
      <c r="BYE111" s="38"/>
      <c r="BYF111" s="38"/>
      <c r="BYG111" s="38"/>
      <c r="BYH111" s="38"/>
      <c r="BYI111" s="38"/>
      <c r="BYJ111" s="38"/>
      <c r="BYK111" s="38"/>
      <c r="BYL111" s="38"/>
      <c r="BYM111" s="38"/>
      <c r="BYN111" s="38"/>
      <c r="BYO111" s="38"/>
      <c r="BYP111" s="38"/>
      <c r="BYQ111" s="38"/>
      <c r="BYR111" s="38"/>
      <c r="BYS111" s="38"/>
      <c r="BYT111" s="38"/>
      <c r="BYU111" s="38"/>
      <c r="BYV111" s="38"/>
      <c r="BYW111" s="38"/>
      <c r="BYX111" s="38"/>
      <c r="BYY111" s="38"/>
      <c r="BYZ111" s="38"/>
      <c r="BZA111" s="38"/>
      <c r="BZB111" s="38"/>
      <c r="BZC111" s="38"/>
      <c r="BZD111" s="38"/>
      <c r="BZE111" s="38"/>
      <c r="BZF111" s="38"/>
      <c r="BZG111" s="38"/>
      <c r="BZH111" s="38"/>
      <c r="BZI111" s="38"/>
      <c r="BZJ111" s="38"/>
      <c r="BZK111" s="38"/>
      <c r="BZL111" s="38"/>
      <c r="BZM111" s="38"/>
      <c r="BZN111" s="38"/>
      <c r="BZO111" s="38"/>
      <c r="BZP111" s="38"/>
      <c r="BZQ111" s="38"/>
      <c r="BZR111" s="38"/>
      <c r="BZS111" s="38"/>
      <c r="BZT111" s="38"/>
      <c r="BZU111" s="38"/>
      <c r="BZV111" s="38"/>
      <c r="BZW111" s="38"/>
      <c r="BZX111" s="38"/>
      <c r="BZY111" s="38"/>
      <c r="BZZ111" s="38"/>
      <c r="CAA111" s="38"/>
      <c r="CAB111" s="38"/>
      <c r="CAC111" s="38"/>
      <c r="CAD111" s="38"/>
      <c r="CAE111" s="38"/>
      <c r="CAF111" s="38"/>
      <c r="CAG111" s="38"/>
      <c r="CAH111" s="38"/>
      <c r="CAI111" s="38"/>
      <c r="CAJ111" s="38"/>
      <c r="CAK111" s="38"/>
      <c r="CAL111" s="38"/>
      <c r="CAM111" s="38"/>
      <c r="CAN111" s="38"/>
      <c r="CAO111" s="38"/>
      <c r="CAP111" s="38"/>
      <c r="CAQ111" s="38"/>
      <c r="CAR111" s="38"/>
      <c r="CAS111" s="38"/>
      <c r="CAT111" s="38"/>
      <c r="CAU111" s="38"/>
      <c r="CAV111" s="38"/>
      <c r="CAW111" s="38"/>
      <c r="CAX111" s="38"/>
      <c r="CAY111" s="38"/>
      <c r="CAZ111" s="38"/>
      <c r="CBA111" s="38"/>
      <c r="CBB111" s="38"/>
      <c r="CBC111" s="38"/>
      <c r="CBD111" s="38"/>
      <c r="CBE111" s="38"/>
      <c r="CBF111" s="38"/>
      <c r="CBG111" s="38"/>
      <c r="CBH111" s="38"/>
      <c r="CBI111" s="38"/>
      <c r="CBJ111" s="38"/>
      <c r="CBK111" s="38"/>
      <c r="CBL111" s="38"/>
      <c r="CBM111" s="38"/>
      <c r="CBN111" s="38"/>
      <c r="CBO111" s="38"/>
      <c r="CBP111" s="38"/>
      <c r="CBQ111" s="38"/>
      <c r="CBR111" s="38"/>
      <c r="CBS111" s="38"/>
      <c r="CBT111" s="38"/>
      <c r="CBU111" s="38"/>
      <c r="CBV111" s="38"/>
      <c r="CBW111" s="38"/>
      <c r="CBX111" s="38"/>
      <c r="CBY111" s="38"/>
      <c r="CBZ111" s="38"/>
      <c r="CCA111" s="38"/>
      <c r="CCB111" s="38"/>
      <c r="CCC111" s="38"/>
      <c r="CCD111" s="38"/>
      <c r="CCE111" s="38"/>
      <c r="CCF111" s="38"/>
      <c r="CCG111" s="38"/>
      <c r="CCH111" s="38"/>
      <c r="CCI111" s="38"/>
      <c r="CCJ111" s="38"/>
      <c r="CCK111" s="38"/>
      <c r="CCL111" s="38"/>
      <c r="CCM111" s="38"/>
      <c r="CCN111" s="38"/>
      <c r="CCO111" s="38"/>
      <c r="CCP111" s="38"/>
      <c r="CCQ111" s="38"/>
      <c r="CCR111" s="38"/>
      <c r="CCS111" s="38"/>
      <c r="CCT111" s="38"/>
      <c r="CCU111" s="38"/>
      <c r="CCV111" s="38"/>
      <c r="CCW111" s="38"/>
      <c r="CCX111" s="38"/>
      <c r="CCY111" s="38"/>
      <c r="CCZ111" s="38"/>
      <c r="CDA111" s="38"/>
      <c r="CDB111" s="38"/>
      <c r="CDC111" s="38"/>
      <c r="CDD111" s="38"/>
      <c r="CDE111" s="38"/>
      <c r="CDF111" s="38"/>
      <c r="CDG111" s="38"/>
      <c r="CDH111" s="38"/>
      <c r="CDI111" s="38"/>
      <c r="CDJ111" s="38"/>
      <c r="CDK111" s="38"/>
      <c r="CDL111" s="38"/>
      <c r="CDM111" s="38"/>
      <c r="CDN111" s="38"/>
      <c r="CDO111" s="38"/>
      <c r="CDP111" s="38"/>
      <c r="CDQ111" s="38"/>
      <c r="CDR111" s="38"/>
      <c r="CDS111" s="38"/>
      <c r="CDT111" s="38"/>
      <c r="CDU111" s="38"/>
      <c r="CDV111" s="38"/>
      <c r="CDW111" s="38"/>
      <c r="CDX111" s="38"/>
      <c r="CDY111" s="38"/>
      <c r="CDZ111" s="38"/>
      <c r="CEA111" s="38"/>
      <c r="CEB111" s="38"/>
      <c r="CEC111" s="38"/>
      <c r="CED111" s="38"/>
      <c r="CEE111" s="38"/>
      <c r="CEF111" s="38"/>
      <c r="CEG111" s="38"/>
      <c r="CEH111" s="38"/>
      <c r="CEI111" s="38"/>
      <c r="CEJ111" s="38"/>
      <c r="CEK111" s="38"/>
      <c r="CEL111" s="38"/>
      <c r="CEM111" s="38"/>
      <c r="CEN111" s="38"/>
      <c r="CEO111" s="38"/>
      <c r="CEP111" s="38"/>
      <c r="CEQ111" s="38"/>
      <c r="CER111" s="38"/>
      <c r="CES111" s="38"/>
      <c r="CET111" s="38"/>
      <c r="CEU111" s="38"/>
      <c r="CEV111" s="38"/>
      <c r="CEW111" s="38"/>
      <c r="CEX111" s="38"/>
      <c r="CEY111" s="38"/>
      <c r="CEZ111" s="38"/>
      <c r="CFA111" s="38"/>
      <c r="CFB111" s="38"/>
      <c r="CFC111" s="38"/>
      <c r="CFD111" s="38"/>
      <c r="CFE111" s="38"/>
      <c r="CFF111" s="38"/>
      <c r="CFG111" s="38"/>
      <c r="CFH111" s="38"/>
      <c r="CFI111" s="38"/>
      <c r="CFJ111" s="38"/>
      <c r="CFK111" s="38"/>
      <c r="CFL111" s="38"/>
      <c r="CFM111" s="38"/>
      <c r="CFN111" s="38"/>
      <c r="CFO111" s="38"/>
      <c r="CFP111" s="38"/>
      <c r="CFQ111" s="38"/>
      <c r="CFR111" s="38"/>
      <c r="CFS111" s="38"/>
      <c r="CFT111" s="38"/>
      <c r="CFU111" s="38"/>
      <c r="CFV111" s="38"/>
      <c r="CFW111" s="38"/>
      <c r="CFX111" s="38"/>
      <c r="CFY111" s="38"/>
      <c r="CFZ111" s="38"/>
      <c r="CGA111" s="38"/>
      <c r="CGB111" s="38"/>
      <c r="CGC111" s="38"/>
      <c r="CGD111" s="38"/>
      <c r="CGE111" s="38"/>
      <c r="CGF111" s="38"/>
      <c r="CGG111" s="38"/>
      <c r="CGH111" s="38"/>
      <c r="CGI111" s="38"/>
      <c r="CGJ111" s="38"/>
      <c r="CGK111" s="38"/>
      <c r="CGL111" s="38"/>
      <c r="CGM111" s="38"/>
      <c r="CGN111" s="38"/>
      <c r="CGO111" s="38"/>
      <c r="CGP111" s="38"/>
      <c r="CGQ111" s="38"/>
      <c r="CGR111" s="38"/>
      <c r="CGS111" s="38"/>
      <c r="CGT111" s="38"/>
      <c r="CGU111" s="38"/>
      <c r="CGV111" s="38"/>
      <c r="CGW111" s="38"/>
      <c r="CGX111" s="38"/>
      <c r="CGY111" s="38"/>
      <c r="CGZ111" s="38"/>
      <c r="CHA111" s="38"/>
      <c r="CHB111" s="38"/>
      <c r="CHC111" s="38"/>
      <c r="CHD111" s="38"/>
      <c r="CHE111" s="38"/>
      <c r="CHF111" s="38"/>
      <c r="CHG111" s="38"/>
      <c r="CHH111" s="38"/>
      <c r="CHI111" s="38"/>
      <c r="CHJ111" s="38"/>
      <c r="CHK111" s="38"/>
      <c r="CHL111" s="38"/>
      <c r="CHM111" s="38"/>
      <c r="CHN111" s="38"/>
      <c r="CHO111" s="38"/>
      <c r="CHP111" s="38"/>
      <c r="CHQ111" s="38"/>
      <c r="CHR111" s="38"/>
      <c r="CHS111" s="38"/>
      <c r="CHT111" s="38"/>
      <c r="CHU111" s="38"/>
      <c r="CHV111" s="38"/>
      <c r="CHW111" s="38"/>
      <c r="CHX111" s="38"/>
      <c r="CHY111" s="38"/>
      <c r="CHZ111" s="38"/>
      <c r="CIA111" s="38"/>
      <c r="CIB111" s="38"/>
      <c r="CIC111" s="38"/>
      <c r="CID111" s="38"/>
      <c r="CIE111" s="38"/>
      <c r="CIF111" s="38"/>
      <c r="CIG111" s="38"/>
      <c r="CIH111" s="38"/>
      <c r="CII111" s="38"/>
      <c r="CIJ111" s="38"/>
      <c r="CIK111" s="38"/>
      <c r="CIL111" s="38"/>
      <c r="CIM111" s="38"/>
      <c r="CIN111" s="38"/>
      <c r="CIO111" s="38"/>
      <c r="CIP111" s="38"/>
      <c r="CIQ111" s="38"/>
      <c r="CIR111" s="38"/>
      <c r="CIS111" s="38"/>
      <c r="CIT111" s="38"/>
      <c r="CIU111" s="38"/>
      <c r="CIV111" s="38"/>
      <c r="CIW111" s="38"/>
      <c r="CIX111" s="38"/>
      <c r="CIY111" s="38"/>
      <c r="CIZ111" s="38"/>
      <c r="CJA111" s="38"/>
      <c r="CJB111" s="38"/>
      <c r="CJC111" s="38"/>
      <c r="CJD111" s="38"/>
      <c r="CJE111" s="38"/>
      <c r="CJF111" s="38"/>
      <c r="CJG111" s="38"/>
      <c r="CJH111" s="38"/>
      <c r="CJI111" s="38"/>
      <c r="CJJ111" s="38"/>
      <c r="CJK111" s="38"/>
      <c r="CJL111" s="38"/>
      <c r="CJM111" s="38"/>
      <c r="CJN111" s="38"/>
      <c r="CJO111" s="38"/>
      <c r="CJP111" s="38"/>
      <c r="CJQ111" s="38"/>
      <c r="CJR111" s="38"/>
      <c r="CJS111" s="38"/>
      <c r="CJT111" s="38"/>
      <c r="CJU111" s="38"/>
      <c r="CJV111" s="38"/>
      <c r="CJW111" s="38"/>
      <c r="CJX111" s="38"/>
      <c r="CJY111" s="38"/>
      <c r="CJZ111" s="38"/>
      <c r="CKA111" s="38"/>
      <c r="CKB111" s="38"/>
      <c r="CKC111" s="38"/>
      <c r="CKD111" s="38"/>
      <c r="CKE111" s="38"/>
      <c r="CKF111" s="38"/>
      <c r="CKG111" s="38"/>
      <c r="CKH111" s="38"/>
      <c r="CKI111" s="38"/>
      <c r="CKJ111" s="38"/>
      <c r="CKK111" s="38"/>
      <c r="CKL111" s="38"/>
      <c r="CKM111" s="38"/>
      <c r="CKN111" s="38"/>
      <c r="CKO111" s="38"/>
      <c r="CKP111" s="38"/>
      <c r="CKQ111" s="38"/>
      <c r="CKR111" s="38"/>
      <c r="CKS111" s="38"/>
      <c r="CKT111" s="38"/>
      <c r="CKU111" s="38"/>
      <c r="CKV111" s="38"/>
      <c r="CKW111" s="38"/>
      <c r="CKX111" s="38"/>
      <c r="CKY111" s="38"/>
      <c r="CKZ111" s="38"/>
      <c r="CLA111" s="38"/>
      <c r="CLB111" s="38"/>
      <c r="CLC111" s="38"/>
      <c r="CLD111" s="38"/>
      <c r="CLE111" s="38"/>
      <c r="CLF111" s="38"/>
      <c r="CLG111" s="38"/>
      <c r="CLH111" s="38"/>
      <c r="CLI111" s="38"/>
      <c r="CLJ111" s="38"/>
      <c r="CLK111" s="38"/>
      <c r="CLL111" s="38"/>
      <c r="CLM111" s="38"/>
      <c r="CLN111" s="38"/>
      <c r="CLO111" s="38"/>
      <c r="CLP111" s="38"/>
      <c r="CLQ111" s="38"/>
      <c r="CLR111" s="38"/>
      <c r="CLS111" s="38"/>
      <c r="CLT111" s="38"/>
      <c r="CLU111" s="38"/>
      <c r="CLV111" s="38"/>
      <c r="CLW111" s="38"/>
      <c r="CLX111" s="38"/>
      <c r="CLY111" s="38"/>
      <c r="CLZ111" s="38"/>
      <c r="CMA111" s="38"/>
      <c r="CMB111" s="38"/>
      <c r="CMC111" s="38"/>
      <c r="CMD111" s="38"/>
      <c r="CME111" s="38"/>
      <c r="CMF111" s="38"/>
      <c r="CMG111" s="38"/>
      <c r="CMH111" s="38"/>
      <c r="CMI111" s="38"/>
      <c r="CMJ111" s="38"/>
      <c r="CMK111" s="38"/>
      <c r="CML111" s="38"/>
      <c r="CMM111" s="38"/>
      <c r="CMN111" s="38"/>
      <c r="CMO111" s="38"/>
      <c r="CMP111" s="38"/>
      <c r="CMQ111" s="38"/>
      <c r="CMR111" s="38"/>
      <c r="CMS111" s="38"/>
      <c r="CMT111" s="38"/>
      <c r="CMU111" s="38"/>
      <c r="CMV111" s="38"/>
      <c r="CMW111" s="38"/>
      <c r="CMX111" s="38"/>
      <c r="CMY111" s="38"/>
      <c r="CMZ111" s="38"/>
      <c r="CNA111" s="38"/>
      <c r="CNB111" s="38"/>
      <c r="CNC111" s="38"/>
      <c r="CND111" s="38"/>
      <c r="CNE111" s="38"/>
      <c r="CNF111" s="38"/>
      <c r="CNG111" s="38"/>
      <c r="CNH111" s="38"/>
      <c r="CNI111" s="38"/>
      <c r="CNJ111" s="38"/>
      <c r="CNK111" s="38"/>
      <c r="CNL111" s="38"/>
      <c r="CNM111" s="38"/>
      <c r="CNN111" s="38"/>
      <c r="CNO111" s="38"/>
      <c r="CNP111" s="38"/>
      <c r="CNQ111" s="38"/>
      <c r="CNR111" s="38"/>
      <c r="CNS111" s="38"/>
      <c r="CNT111" s="38"/>
      <c r="CNU111" s="38"/>
      <c r="CNV111" s="38"/>
      <c r="CNW111" s="38"/>
      <c r="CNX111" s="38"/>
      <c r="CNY111" s="38"/>
      <c r="CNZ111" s="38"/>
      <c r="COA111" s="38"/>
      <c r="COB111" s="38"/>
      <c r="COC111" s="38"/>
      <c r="COD111" s="38"/>
      <c r="COE111" s="38"/>
      <c r="COF111" s="38"/>
      <c r="COG111" s="38"/>
      <c r="COH111" s="38"/>
      <c r="COI111" s="38"/>
      <c r="COJ111" s="38"/>
      <c r="COK111" s="38"/>
      <c r="COL111" s="38"/>
      <c r="COM111" s="38"/>
      <c r="CON111" s="38"/>
      <c r="COO111" s="38"/>
      <c r="COP111" s="38"/>
      <c r="COQ111" s="38"/>
      <c r="COR111" s="38"/>
      <c r="COS111" s="38"/>
      <c r="COT111" s="38"/>
      <c r="COU111" s="38"/>
      <c r="COV111" s="38"/>
      <c r="COW111" s="38"/>
      <c r="COX111" s="38"/>
      <c r="COY111" s="38"/>
      <c r="COZ111" s="38"/>
      <c r="CPA111" s="38"/>
      <c r="CPB111" s="38"/>
      <c r="CPC111" s="38"/>
      <c r="CPD111" s="38"/>
      <c r="CPE111" s="38"/>
      <c r="CPF111" s="38"/>
      <c r="CPG111" s="38"/>
      <c r="CPH111" s="38"/>
      <c r="CPI111" s="38"/>
      <c r="CPJ111" s="38"/>
      <c r="CPK111" s="38"/>
      <c r="CPL111" s="38"/>
      <c r="CPM111" s="38"/>
      <c r="CPN111" s="38"/>
      <c r="CPO111" s="38"/>
      <c r="CPP111" s="38"/>
      <c r="CPQ111" s="38"/>
      <c r="CPR111" s="38"/>
      <c r="CPS111" s="38"/>
      <c r="CPT111" s="38"/>
      <c r="CPU111" s="38"/>
      <c r="CPV111" s="38"/>
      <c r="CPW111" s="38"/>
      <c r="CPX111" s="38"/>
      <c r="CPY111" s="38"/>
      <c r="CPZ111" s="38"/>
      <c r="CQA111" s="38"/>
      <c r="CQB111" s="38"/>
      <c r="CQC111" s="38"/>
      <c r="CQD111" s="38"/>
      <c r="CQE111" s="38"/>
      <c r="CQF111" s="38"/>
      <c r="CQG111" s="38"/>
      <c r="CQH111" s="38"/>
      <c r="CQI111" s="38"/>
      <c r="CQJ111" s="38"/>
      <c r="CQK111" s="38"/>
      <c r="CQL111" s="38"/>
      <c r="CQM111" s="38"/>
      <c r="CQN111" s="38"/>
      <c r="CQO111" s="38"/>
      <c r="CQP111" s="38"/>
      <c r="CQQ111" s="38"/>
      <c r="CQR111" s="38"/>
      <c r="CQS111" s="38"/>
      <c r="CQT111" s="38"/>
      <c r="CQU111" s="38"/>
      <c r="CQV111" s="38"/>
      <c r="CQW111" s="38"/>
      <c r="CQX111" s="38"/>
      <c r="CQY111" s="38"/>
      <c r="CQZ111" s="38"/>
      <c r="CRA111" s="38"/>
      <c r="CRB111" s="38"/>
      <c r="CRC111" s="38"/>
      <c r="CRD111" s="38"/>
      <c r="CRE111" s="38"/>
      <c r="CRF111" s="38"/>
      <c r="CRG111" s="38"/>
      <c r="CRH111" s="38"/>
      <c r="CRI111" s="38"/>
      <c r="CRJ111" s="38"/>
      <c r="CRK111" s="38"/>
      <c r="CRL111" s="38"/>
      <c r="CRM111" s="38"/>
      <c r="CRN111" s="38"/>
      <c r="CRO111" s="38"/>
      <c r="CRP111" s="38"/>
      <c r="CRQ111" s="38"/>
      <c r="CRR111" s="38"/>
      <c r="CRS111" s="38"/>
      <c r="CRT111" s="38"/>
      <c r="CRU111" s="38"/>
      <c r="CRV111" s="38"/>
      <c r="CRW111" s="38"/>
      <c r="CRX111" s="38"/>
      <c r="CRY111" s="38"/>
      <c r="CRZ111" s="38"/>
      <c r="CSA111" s="38"/>
      <c r="CSB111" s="38"/>
      <c r="CSC111" s="38"/>
      <c r="CSD111" s="38"/>
      <c r="CSE111" s="38"/>
      <c r="CSF111" s="38"/>
      <c r="CSG111" s="38"/>
      <c r="CSH111" s="38"/>
      <c r="CSI111" s="38"/>
      <c r="CSJ111" s="38"/>
      <c r="CSK111" s="38"/>
      <c r="CSL111" s="38"/>
      <c r="CSM111" s="38"/>
      <c r="CSN111" s="38"/>
      <c r="CSO111" s="38"/>
      <c r="CSP111" s="38"/>
      <c r="CSQ111" s="38"/>
      <c r="CSR111" s="38"/>
      <c r="CSS111" s="38"/>
      <c r="CST111" s="38"/>
      <c r="CSU111" s="38"/>
      <c r="CSV111" s="38"/>
      <c r="CSW111" s="38"/>
      <c r="CSX111" s="38"/>
      <c r="CSY111" s="38"/>
      <c r="CSZ111" s="38"/>
      <c r="CTA111" s="38"/>
      <c r="CTB111" s="38"/>
      <c r="CTC111" s="38"/>
      <c r="CTD111" s="38"/>
      <c r="CTE111" s="38"/>
      <c r="CTF111" s="38"/>
      <c r="CTG111" s="38"/>
      <c r="CTH111" s="38"/>
      <c r="CTI111" s="38"/>
      <c r="CTJ111" s="38"/>
      <c r="CTK111" s="38"/>
      <c r="CTL111" s="38"/>
      <c r="CTM111" s="38"/>
      <c r="CTN111" s="38"/>
      <c r="CTO111" s="38"/>
      <c r="CTP111" s="38"/>
      <c r="CTQ111" s="38"/>
      <c r="CTR111" s="38"/>
      <c r="CTS111" s="38"/>
      <c r="CTT111" s="38"/>
      <c r="CTU111" s="38"/>
      <c r="CTV111" s="38"/>
      <c r="CTW111" s="38"/>
      <c r="CTX111" s="38"/>
      <c r="CTY111" s="38"/>
      <c r="CTZ111" s="38"/>
      <c r="CUA111" s="38"/>
      <c r="CUB111" s="38"/>
      <c r="CUC111" s="38"/>
      <c r="CUD111" s="38"/>
      <c r="CUE111" s="38"/>
      <c r="CUF111" s="38"/>
      <c r="CUG111" s="38"/>
      <c r="CUH111" s="38"/>
      <c r="CUI111" s="38"/>
      <c r="CUJ111" s="38"/>
      <c r="CUK111" s="38"/>
      <c r="CUL111" s="38"/>
      <c r="CUM111" s="38"/>
      <c r="CUN111" s="38"/>
      <c r="CUO111" s="38"/>
      <c r="CUP111" s="38"/>
      <c r="CUQ111" s="38"/>
      <c r="CUR111" s="38"/>
      <c r="CUS111" s="38"/>
      <c r="CUT111" s="38"/>
      <c r="CUU111" s="38"/>
      <c r="CUV111" s="38"/>
      <c r="CUW111" s="38"/>
      <c r="CUX111" s="38"/>
      <c r="CUY111" s="38"/>
      <c r="CUZ111" s="38"/>
      <c r="CVA111" s="38"/>
      <c r="CVB111" s="38"/>
      <c r="CVC111" s="38"/>
      <c r="CVD111" s="38"/>
      <c r="CVE111" s="38"/>
      <c r="CVF111" s="38"/>
      <c r="CVG111" s="38"/>
      <c r="CVH111" s="38"/>
      <c r="CVI111" s="38"/>
      <c r="CVJ111" s="38"/>
      <c r="CVK111" s="38"/>
      <c r="CVL111" s="38"/>
      <c r="CVM111" s="38"/>
      <c r="CVN111" s="38"/>
      <c r="CVO111" s="38"/>
      <c r="CVP111" s="38"/>
      <c r="CVQ111" s="38"/>
      <c r="CVR111" s="38"/>
      <c r="CVS111" s="38"/>
      <c r="CVT111" s="38"/>
      <c r="CVU111" s="38"/>
      <c r="CVV111" s="38"/>
      <c r="CVW111" s="38"/>
      <c r="CVX111" s="38"/>
      <c r="CVY111" s="38"/>
      <c r="CVZ111" s="38"/>
      <c r="CWA111" s="38"/>
      <c r="CWB111" s="38"/>
      <c r="CWC111" s="38"/>
      <c r="CWD111" s="38"/>
      <c r="CWE111" s="38"/>
      <c r="CWF111" s="38"/>
      <c r="CWG111" s="38"/>
      <c r="CWH111" s="38"/>
      <c r="CWI111" s="38"/>
      <c r="CWJ111" s="38"/>
      <c r="CWK111" s="38"/>
      <c r="CWL111" s="38"/>
      <c r="CWM111" s="38"/>
      <c r="CWN111" s="38"/>
      <c r="CWO111" s="38"/>
      <c r="CWP111" s="38"/>
      <c r="CWQ111" s="38"/>
      <c r="CWR111" s="38"/>
      <c r="CWS111" s="38"/>
      <c r="CWT111" s="38"/>
      <c r="CWU111" s="38"/>
      <c r="CWV111" s="38"/>
      <c r="CWW111" s="38"/>
      <c r="CWX111" s="38"/>
      <c r="CWY111" s="38"/>
      <c r="CWZ111" s="38"/>
      <c r="CXA111" s="38"/>
      <c r="CXB111" s="38"/>
      <c r="CXC111" s="38"/>
      <c r="CXD111" s="38"/>
      <c r="CXE111" s="38"/>
      <c r="CXF111" s="38"/>
      <c r="CXG111" s="38"/>
      <c r="CXH111" s="38"/>
      <c r="CXI111" s="38"/>
      <c r="CXJ111" s="38"/>
      <c r="CXK111" s="38"/>
      <c r="CXL111" s="38"/>
      <c r="CXM111" s="38"/>
      <c r="CXN111" s="38"/>
      <c r="CXO111" s="38"/>
      <c r="CXP111" s="38"/>
      <c r="CXQ111" s="38"/>
      <c r="CXR111" s="38"/>
      <c r="CXS111" s="38"/>
      <c r="CXT111" s="38"/>
      <c r="CXU111" s="38"/>
      <c r="CXV111" s="38"/>
      <c r="CXW111" s="38"/>
      <c r="CXX111" s="38"/>
      <c r="CXY111" s="38"/>
      <c r="CXZ111" s="38"/>
      <c r="CYA111" s="38"/>
      <c r="CYB111" s="38"/>
      <c r="CYC111" s="38"/>
      <c r="CYD111" s="38"/>
      <c r="CYE111" s="38"/>
      <c r="CYF111" s="38"/>
      <c r="CYG111" s="38"/>
      <c r="CYH111" s="38"/>
      <c r="CYI111" s="38"/>
      <c r="CYJ111" s="38"/>
      <c r="CYK111" s="38"/>
      <c r="CYL111" s="38"/>
      <c r="CYM111" s="38"/>
      <c r="CYN111" s="38"/>
      <c r="CYO111" s="38"/>
      <c r="CYP111" s="38"/>
      <c r="CYQ111" s="38"/>
      <c r="CYR111" s="38"/>
      <c r="CYS111" s="38"/>
      <c r="CYT111" s="38"/>
      <c r="CYU111" s="38"/>
      <c r="CYV111" s="38"/>
      <c r="CYW111" s="38"/>
      <c r="CYX111" s="38"/>
      <c r="CYY111" s="38"/>
      <c r="CYZ111" s="38"/>
      <c r="CZA111" s="38"/>
      <c r="CZB111" s="38"/>
      <c r="CZC111" s="38"/>
      <c r="CZD111" s="38"/>
      <c r="CZE111" s="38"/>
      <c r="CZF111" s="38"/>
      <c r="CZG111" s="38"/>
      <c r="CZH111" s="38"/>
      <c r="CZI111" s="38"/>
      <c r="CZJ111" s="38"/>
      <c r="CZK111" s="38"/>
      <c r="CZL111" s="38"/>
      <c r="CZM111" s="38"/>
      <c r="CZN111" s="38"/>
      <c r="CZO111" s="38"/>
      <c r="CZP111" s="38"/>
      <c r="CZQ111" s="38"/>
      <c r="CZR111" s="38"/>
      <c r="CZS111" s="38"/>
      <c r="CZT111" s="38"/>
      <c r="CZU111" s="38"/>
      <c r="CZV111" s="38"/>
      <c r="CZW111" s="38"/>
      <c r="CZX111" s="38"/>
      <c r="CZY111" s="38"/>
      <c r="CZZ111" s="38"/>
      <c r="DAA111" s="38"/>
      <c r="DAB111" s="38"/>
      <c r="DAC111" s="38"/>
      <c r="DAD111" s="38"/>
      <c r="DAE111" s="38"/>
      <c r="DAF111" s="38"/>
      <c r="DAG111" s="38"/>
      <c r="DAH111" s="38"/>
      <c r="DAI111" s="38"/>
      <c r="DAJ111" s="38"/>
      <c r="DAK111" s="38"/>
      <c r="DAL111" s="38"/>
      <c r="DAM111" s="38"/>
      <c r="DAN111" s="38"/>
      <c r="DAO111" s="38"/>
      <c r="DAP111" s="38"/>
      <c r="DAQ111" s="38"/>
      <c r="DAR111" s="38"/>
      <c r="DAS111" s="38"/>
      <c r="DAT111" s="38"/>
      <c r="DAU111" s="38"/>
      <c r="DAV111" s="38"/>
      <c r="DAW111" s="38"/>
      <c r="DAX111" s="38"/>
      <c r="DAY111" s="38"/>
      <c r="DAZ111" s="38"/>
      <c r="DBA111" s="38"/>
      <c r="DBB111" s="38"/>
      <c r="DBC111" s="38"/>
      <c r="DBD111" s="38"/>
      <c r="DBE111" s="38"/>
      <c r="DBF111" s="38"/>
      <c r="DBG111" s="38"/>
      <c r="DBH111" s="38"/>
      <c r="DBI111" s="38"/>
      <c r="DBJ111" s="38"/>
      <c r="DBK111" s="38"/>
      <c r="DBL111" s="38"/>
      <c r="DBM111" s="38"/>
      <c r="DBN111" s="38"/>
      <c r="DBO111" s="38"/>
      <c r="DBP111" s="38"/>
      <c r="DBQ111" s="38"/>
      <c r="DBR111" s="38"/>
      <c r="DBS111" s="38"/>
      <c r="DBT111" s="38"/>
      <c r="DBU111" s="38"/>
      <c r="DBV111" s="38"/>
      <c r="DBW111" s="38"/>
      <c r="DBX111" s="38"/>
      <c r="DBY111" s="38"/>
      <c r="DBZ111" s="38"/>
      <c r="DCA111" s="38"/>
      <c r="DCB111" s="38"/>
      <c r="DCC111" s="38"/>
      <c r="DCD111" s="38"/>
      <c r="DCE111" s="38"/>
      <c r="DCF111" s="38"/>
      <c r="DCG111" s="38"/>
      <c r="DCH111" s="38"/>
      <c r="DCI111" s="38"/>
      <c r="DCJ111" s="38"/>
      <c r="DCK111" s="38"/>
      <c r="DCL111" s="38"/>
      <c r="DCM111" s="38"/>
      <c r="DCN111" s="38"/>
      <c r="DCO111" s="38"/>
      <c r="DCP111" s="38"/>
      <c r="DCQ111" s="38"/>
      <c r="DCR111" s="38"/>
      <c r="DCS111" s="38"/>
      <c r="DCT111" s="38"/>
      <c r="DCU111" s="38"/>
      <c r="DCV111" s="38"/>
      <c r="DCW111" s="38"/>
      <c r="DCX111" s="38"/>
      <c r="DCY111" s="38"/>
      <c r="DCZ111" s="38"/>
      <c r="DDA111" s="38"/>
      <c r="DDB111" s="38"/>
      <c r="DDC111" s="38"/>
      <c r="DDD111" s="38"/>
      <c r="DDE111" s="38"/>
      <c r="DDF111" s="38"/>
      <c r="DDG111" s="38"/>
      <c r="DDH111" s="38"/>
      <c r="DDI111" s="38"/>
      <c r="DDJ111" s="38"/>
      <c r="DDK111" s="38"/>
      <c r="DDL111" s="38"/>
      <c r="DDM111" s="38"/>
      <c r="DDN111" s="38"/>
      <c r="DDO111" s="38"/>
      <c r="DDP111" s="38"/>
      <c r="DDQ111" s="38"/>
      <c r="DDR111" s="38"/>
      <c r="DDS111" s="38"/>
      <c r="DDT111" s="38"/>
      <c r="DDU111" s="38"/>
      <c r="DDV111" s="38"/>
      <c r="DDW111" s="38"/>
      <c r="DDX111" s="38"/>
      <c r="DDY111" s="38"/>
      <c r="DDZ111" s="38"/>
      <c r="DEA111" s="38"/>
      <c r="DEB111" s="38"/>
      <c r="DEC111" s="38"/>
      <c r="DED111" s="38"/>
      <c r="DEE111" s="38"/>
      <c r="DEF111" s="38"/>
      <c r="DEG111" s="38"/>
      <c r="DEH111" s="38"/>
      <c r="DEI111" s="38"/>
      <c r="DEJ111" s="38"/>
      <c r="DEK111" s="38"/>
      <c r="DEL111" s="38"/>
      <c r="DEM111" s="38"/>
      <c r="DEN111" s="38"/>
      <c r="DEO111" s="38"/>
      <c r="DEP111" s="38"/>
      <c r="DEQ111" s="38"/>
      <c r="DER111" s="38"/>
      <c r="DES111" s="38"/>
      <c r="DET111" s="38"/>
      <c r="DEU111" s="38"/>
      <c r="DEV111" s="38"/>
      <c r="DEW111" s="38"/>
      <c r="DEX111" s="38"/>
      <c r="DEY111" s="38"/>
      <c r="DEZ111" s="38"/>
      <c r="DFA111" s="38"/>
      <c r="DFB111" s="38"/>
      <c r="DFC111" s="38"/>
      <c r="DFD111" s="38"/>
      <c r="DFE111" s="38"/>
      <c r="DFF111" s="38"/>
      <c r="DFG111" s="38"/>
      <c r="DFH111" s="38"/>
      <c r="DFI111" s="38"/>
      <c r="DFJ111" s="38"/>
      <c r="DFK111" s="38"/>
      <c r="DFL111" s="38"/>
      <c r="DFM111" s="38"/>
      <c r="DFN111" s="38"/>
      <c r="DFO111" s="38"/>
      <c r="DFP111" s="38"/>
      <c r="DFQ111" s="38"/>
      <c r="DFR111" s="38"/>
      <c r="DFS111" s="38"/>
      <c r="DFT111" s="38"/>
      <c r="DFU111" s="38"/>
      <c r="DFV111" s="38"/>
      <c r="DFW111" s="38"/>
      <c r="DFX111" s="38"/>
      <c r="DFY111" s="38"/>
      <c r="DFZ111" s="38"/>
      <c r="DGA111" s="38"/>
      <c r="DGB111" s="38"/>
      <c r="DGC111" s="38"/>
      <c r="DGD111" s="38"/>
      <c r="DGE111" s="38"/>
      <c r="DGF111" s="38"/>
      <c r="DGG111" s="38"/>
      <c r="DGH111" s="38"/>
      <c r="DGI111" s="38"/>
      <c r="DGJ111" s="38"/>
      <c r="DGK111" s="38"/>
      <c r="DGL111" s="38"/>
      <c r="DGM111" s="38"/>
      <c r="DGN111" s="38"/>
      <c r="DGO111" s="38"/>
      <c r="DGP111" s="38"/>
      <c r="DGQ111" s="38"/>
      <c r="DGR111" s="38"/>
      <c r="DGS111" s="38"/>
      <c r="DGT111" s="38"/>
      <c r="DGU111" s="38"/>
      <c r="DGV111" s="38"/>
      <c r="DGW111" s="38"/>
      <c r="DGX111" s="38"/>
      <c r="DGY111" s="38"/>
      <c r="DGZ111" s="38"/>
      <c r="DHA111" s="38"/>
      <c r="DHB111" s="38"/>
      <c r="DHC111" s="38"/>
      <c r="DHD111" s="38"/>
      <c r="DHE111" s="38"/>
      <c r="DHF111" s="38"/>
      <c r="DHG111" s="38"/>
      <c r="DHH111" s="38"/>
      <c r="DHI111" s="38"/>
      <c r="DHJ111" s="38"/>
      <c r="DHK111" s="38"/>
      <c r="DHL111" s="38"/>
      <c r="DHM111" s="38"/>
      <c r="DHN111" s="38"/>
      <c r="DHO111" s="38"/>
      <c r="DHP111" s="38"/>
      <c r="DHQ111" s="38"/>
      <c r="DHR111" s="38"/>
      <c r="DHS111" s="38"/>
      <c r="DHT111" s="38"/>
      <c r="DHU111" s="38"/>
      <c r="DHV111" s="38"/>
      <c r="DHW111" s="38"/>
      <c r="DHX111" s="38"/>
      <c r="DHY111" s="38"/>
      <c r="DHZ111" s="38"/>
      <c r="DIA111" s="38"/>
      <c r="DIB111" s="38"/>
      <c r="DIC111" s="38"/>
      <c r="DID111" s="38"/>
      <c r="DIE111" s="38"/>
      <c r="DIF111" s="38"/>
      <c r="DIG111" s="38"/>
      <c r="DIH111" s="38"/>
      <c r="DII111" s="38"/>
      <c r="DIJ111" s="38"/>
      <c r="DIK111" s="38"/>
      <c r="DIL111" s="38"/>
      <c r="DIM111" s="38"/>
      <c r="DIN111" s="38"/>
      <c r="DIO111" s="38"/>
      <c r="DIP111" s="38"/>
      <c r="DIQ111" s="38"/>
      <c r="DIR111" s="38"/>
      <c r="DIS111" s="38"/>
      <c r="DIT111" s="38"/>
      <c r="DIU111" s="38"/>
      <c r="DIV111" s="38"/>
      <c r="DIW111" s="38"/>
      <c r="DIX111" s="38"/>
      <c r="DIY111" s="38"/>
      <c r="DIZ111" s="38"/>
      <c r="DJA111" s="38"/>
      <c r="DJB111" s="38"/>
      <c r="DJC111" s="38"/>
      <c r="DJD111" s="38"/>
      <c r="DJE111" s="38"/>
      <c r="DJF111" s="38"/>
      <c r="DJG111" s="38"/>
      <c r="DJH111" s="38"/>
      <c r="DJI111" s="38"/>
      <c r="DJJ111" s="38"/>
      <c r="DJK111" s="38"/>
      <c r="DJL111" s="38"/>
      <c r="DJM111" s="38"/>
      <c r="DJN111" s="38"/>
      <c r="DJO111" s="38"/>
      <c r="DJP111" s="38"/>
      <c r="DJQ111" s="38"/>
      <c r="DJR111" s="38"/>
      <c r="DJS111" s="38"/>
      <c r="DJT111" s="38"/>
      <c r="DJU111" s="38"/>
      <c r="DJV111" s="38"/>
      <c r="DJW111" s="38"/>
      <c r="DJX111" s="38"/>
      <c r="DJY111" s="38"/>
      <c r="DJZ111" s="38"/>
      <c r="DKA111" s="38"/>
      <c r="DKB111" s="38"/>
      <c r="DKC111" s="38"/>
      <c r="DKD111" s="38"/>
      <c r="DKE111" s="38"/>
      <c r="DKF111" s="38"/>
      <c r="DKG111" s="38"/>
      <c r="DKH111" s="38"/>
      <c r="DKI111" s="38"/>
      <c r="DKJ111" s="38"/>
      <c r="DKK111" s="38"/>
      <c r="DKL111" s="38"/>
      <c r="DKM111" s="38"/>
      <c r="DKN111" s="38"/>
      <c r="DKO111" s="38"/>
      <c r="DKP111" s="38"/>
      <c r="DKQ111" s="38"/>
      <c r="DKR111" s="38"/>
      <c r="DKS111" s="38"/>
      <c r="DKT111" s="38"/>
      <c r="DKU111" s="38"/>
      <c r="DKV111" s="38"/>
      <c r="DKW111" s="38"/>
      <c r="DKX111" s="38"/>
      <c r="DKY111" s="38"/>
      <c r="DKZ111" s="38"/>
      <c r="DLA111" s="38"/>
      <c r="DLB111" s="38"/>
      <c r="DLC111" s="38"/>
      <c r="DLD111" s="38"/>
      <c r="DLE111" s="38"/>
      <c r="DLF111" s="38"/>
      <c r="DLG111" s="38"/>
      <c r="DLH111" s="38"/>
      <c r="DLI111" s="38"/>
      <c r="DLJ111" s="38"/>
      <c r="DLK111" s="38"/>
      <c r="DLL111" s="38"/>
      <c r="DLM111" s="38"/>
      <c r="DLN111" s="38"/>
      <c r="DLO111" s="38"/>
      <c r="DLP111" s="38"/>
      <c r="DLQ111" s="38"/>
      <c r="DLR111" s="38"/>
      <c r="DLS111" s="38"/>
      <c r="DLT111" s="38"/>
      <c r="DLU111" s="38"/>
      <c r="DLV111" s="38"/>
      <c r="DLW111" s="38"/>
      <c r="DLX111" s="38"/>
      <c r="DLY111" s="38"/>
      <c r="DLZ111" s="38"/>
      <c r="DMA111" s="38"/>
      <c r="DMB111" s="38"/>
      <c r="DMC111" s="38"/>
      <c r="DMD111" s="38"/>
      <c r="DME111" s="38"/>
      <c r="DMF111" s="38"/>
      <c r="DMG111" s="38"/>
      <c r="DMH111" s="38"/>
      <c r="DMI111" s="38"/>
      <c r="DMJ111" s="38"/>
      <c r="DMK111" s="38"/>
      <c r="DML111" s="38"/>
      <c r="DMM111" s="38"/>
      <c r="DMN111" s="38"/>
      <c r="DMO111" s="38"/>
      <c r="DMP111" s="38"/>
      <c r="DMQ111" s="38"/>
      <c r="DMR111" s="38"/>
      <c r="DMS111" s="38"/>
      <c r="DMT111" s="38"/>
      <c r="DMU111" s="38"/>
      <c r="DMV111" s="38"/>
      <c r="DMW111" s="38"/>
      <c r="DMX111" s="38"/>
      <c r="DMY111" s="38"/>
      <c r="DMZ111" s="38"/>
      <c r="DNA111" s="38"/>
      <c r="DNB111" s="38"/>
      <c r="DNC111" s="38"/>
      <c r="DND111" s="38"/>
      <c r="DNE111" s="38"/>
      <c r="DNF111" s="38"/>
      <c r="DNG111" s="38"/>
      <c r="DNH111" s="38"/>
      <c r="DNI111" s="38"/>
      <c r="DNJ111" s="38"/>
      <c r="DNK111" s="38"/>
      <c r="DNL111" s="38"/>
      <c r="DNM111" s="38"/>
      <c r="DNN111" s="38"/>
      <c r="DNO111" s="38"/>
      <c r="DNP111" s="38"/>
      <c r="DNQ111" s="38"/>
      <c r="DNR111" s="38"/>
      <c r="DNS111" s="38"/>
      <c r="DNT111" s="38"/>
      <c r="DNU111" s="38"/>
      <c r="DNV111" s="38"/>
      <c r="DNW111" s="38"/>
      <c r="DNX111" s="38"/>
      <c r="DNY111" s="38"/>
      <c r="DNZ111" s="38"/>
      <c r="DOA111" s="38"/>
      <c r="DOB111" s="38"/>
      <c r="DOC111" s="38"/>
      <c r="DOD111" s="38"/>
      <c r="DOE111" s="38"/>
      <c r="DOF111" s="38"/>
      <c r="DOG111" s="38"/>
      <c r="DOH111" s="38"/>
      <c r="DOI111" s="38"/>
      <c r="DOJ111" s="38"/>
      <c r="DOK111" s="38"/>
      <c r="DOL111" s="38"/>
      <c r="DOM111" s="38"/>
      <c r="DON111" s="38"/>
      <c r="DOO111" s="38"/>
      <c r="DOP111" s="38"/>
      <c r="DOQ111" s="38"/>
      <c r="DOR111" s="38"/>
      <c r="DOS111" s="38"/>
      <c r="DOT111" s="38"/>
      <c r="DOU111" s="38"/>
      <c r="DOV111" s="38"/>
      <c r="DOW111" s="38"/>
      <c r="DOX111" s="38"/>
      <c r="DOY111" s="38"/>
      <c r="DOZ111" s="38"/>
      <c r="DPA111" s="38"/>
      <c r="DPB111" s="38"/>
      <c r="DPC111" s="38"/>
      <c r="DPD111" s="38"/>
      <c r="DPE111" s="38"/>
      <c r="DPF111" s="38"/>
      <c r="DPG111" s="38"/>
      <c r="DPH111" s="38"/>
      <c r="DPI111" s="38"/>
      <c r="DPJ111" s="38"/>
      <c r="DPK111" s="38"/>
      <c r="DPL111" s="38"/>
      <c r="DPM111" s="38"/>
      <c r="DPN111" s="38"/>
      <c r="DPO111" s="38"/>
      <c r="DPP111" s="38"/>
      <c r="DPQ111" s="38"/>
      <c r="DPR111" s="38"/>
      <c r="DPS111" s="38"/>
      <c r="DPT111" s="38"/>
      <c r="DPU111" s="38"/>
      <c r="DPV111" s="38"/>
      <c r="DPW111" s="38"/>
      <c r="DPX111" s="38"/>
      <c r="DPY111" s="38"/>
      <c r="DPZ111" s="38"/>
      <c r="DQA111" s="38"/>
      <c r="DQB111" s="38"/>
      <c r="DQC111" s="38"/>
      <c r="DQD111" s="38"/>
      <c r="DQE111" s="38"/>
      <c r="DQF111" s="38"/>
      <c r="DQG111" s="38"/>
      <c r="DQH111" s="38"/>
      <c r="DQI111" s="38"/>
      <c r="DQJ111" s="38"/>
      <c r="DQK111" s="38"/>
      <c r="DQL111" s="38"/>
      <c r="DQM111" s="38"/>
      <c r="DQN111" s="38"/>
      <c r="DQO111" s="38"/>
      <c r="DQP111" s="38"/>
      <c r="DQQ111" s="38"/>
      <c r="DQR111" s="38"/>
      <c r="DQS111" s="38"/>
      <c r="DQT111" s="38"/>
      <c r="DQU111" s="38"/>
      <c r="DQV111" s="38"/>
      <c r="DQW111" s="38"/>
      <c r="DQX111" s="38"/>
      <c r="DQY111" s="38"/>
      <c r="DQZ111" s="38"/>
      <c r="DRA111" s="38"/>
      <c r="DRB111" s="38"/>
      <c r="DRC111" s="38"/>
      <c r="DRD111" s="38"/>
      <c r="DRE111" s="38"/>
      <c r="DRF111" s="38"/>
      <c r="DRG111" s="38"/>
      <c r="DRH111" s="38"/>
      <c r="DRI111" s="38"/>
      <c r="DRJ111" s="38"/>
      <c r="DRK111" s="38"/>
      <c r="DRL111" s="38"/>
      <c r="DRM111" s="38"/>
      <c r="DRN111" s="38"/>
      <c r="DRO111" s="38"/>
      <c r="DRP111" s="38"/>
      <c r="DRQ111" s="38"/>
      <c r="DRR111" s="38"/>
      <c r="DRS111" s="38"/>
      <c r="DRT111" s="38"/>
      <c r="DRU111" s="38"/>
      <c r="DRV111" s="38"/>
      <c r="DRW111" s="38"/>
      <c r="DRX111" s="38"/>
      <c r="DRY111" s="38"/>
      <c r="DRZ111" s="38"/>
      <c r="DSA111" s="38"/>
      <c r="DSB111" s="38"/>
      <c r="DSC111" s="38"/>
      <c r="DSD111" s="38"/>
      <c r="DSE111" s="38"/>
      <c r="DSF111" s="38"/>
      <c r="DSG111" s="38"/>
      <c r="DSH111" s="38"/>
      <c r="DSI111" s="38"/>
      <c r="DSJ111" s="38"/>
      <c r="DSK111" s="38"/>
      <c r="DSL111" s="38"/>
      <c r="DSM111" s="38"/>
      <c r="DSN111" s="38"/>
      <c r="DSO111" s="38"/>
      <c r="DSP111" s="38"/>
      <c r="DSQ111" s="38"/>
      <c r="DSR111" s="38"/>
      <c r="DSS111" s="38"/>
      <c r="DST111" s="38"/>
      <c r="DSU111" s="38"/>
      <c r="DSV111" s="38"/>
      <c r="DSW111" s="38"/>
      <c r="DSX111" s="38"/>
      <c r="DSY111" s="38"/>
      <c r="DSZ111" s="38"/>
      <c r="DTA111" s="38"/>
      <c r="DTB111" s="38"/>
      <c r="DTC111" s="38"/>
      <c r="DTD111" s="38"/>
      <c r="DTE111" s="38"/>
      <c r="DTF111" s="38"/>
      <c r="DTG111" s="38"/>
      <c r="DTH111" s="38"/>
      <c r="DTI111" s="38"/>
      <c r="DTJ111" s="38"/>
      <c r="DTK111" s="38"/>
      <c r="DTL111" s="38"/>
      <c r="DTM111" s="38"/>
      <c r="DTN111" s="38"/>
      <c r="DTO111" s="38"/>
      <c r="DTP111" s="38"/>
      <c r="DTQ111" s="38"/>
      <c r="DTR111" s="38"/>
      <c r="DTS111" s="38"/>
      <c r="DTT111" s="38"/>
      <c r="DTU111" s="38"/>
      <c r="DTV111" s="38"/>
      <c r="DTW111" s="38"/>
      <c r="DTX111" s="38"/>
      <c r="DTY111" s="38"/>
      <c r="DTZ111" s="38"/>
      <c r="DUA111" s="38"/>
      <c r="DUB111" s="38"/>
      <c r="DUC111" s="38"/>
      <c r="DUD111" s="38"/>
      <c r="DUE111" s="38"/>
      <c r="DUF111" s="38"/>
      <c r="DUG111" s="38"/>
      <c r="DUH111" s="38"/>
      <c r="DUI111" s="38"/>
      <c r="DUJ111" s="38"/>
      <c r="DUK111" s="38"/>
      <c r="DUL111" s="38"/>
      <c r="DUM111" s="38"/>
      <c r="DUN111" s="38"/>
      <c r="DUO111" s="38"/>
      <c r="DUP111" s="38"/>
      <c r="DUQ111" s="38"/>
      <c r="DUR111" s="38"/>
      <c r="DUS111" s="38"/>
      <c r="DUT111" s="38"/>
      <c r="DUU111" s="38"/>
      <c r="DUV111" s="38"/>
      <c r="DUW111" s="38"/>
      <c r="DUX111" s="38"/>
      <c r="DUY111" s="38"/>
      <c r="DUZ111" s="38"/>
      <c r="DVA111" s="38"/>
      <c r="DVB111" s="38"/>
      <c r="DVC111" s="38"/>
      <c r="DVD111" s="38"/>
      <c r="DVE111" s="38"/>
      <c r="DVF111" s="38"/>
      <c r="DVG111" s="38"/>
      <c r="DVH111" s="38"/>
      <c r="DVI111" s="38"/>
      <c r="DVJ111" s="38"/>
      <c r="DVK111" s="38"/>
      <c r="DVL111" s="38"/>
      <c r="DVM111" s="38"/>
      <c r="DVN111" s="38"/>
      <c r="DVO111" s="38"/>
      <c r="DVP111" s="38"/>
      <c r="DVQ111" s="38"/>
      <c r="DVR111" s="38"/>
      <c r="DVS111" s="38"/>
      <c r="DVT111" s="38"/>
      <c r="DVU111" s="38"/>
      <c r="DVV111" s="38"/>
      <c r="DVW111" s="38"/>
      <c r="DVX111" s="38"/>
      <c r="DVY111" s="38"/>
      <c r="DVZ111" s="38"/>
      <c r="DWA111" s="38"/>
      <c r="DWB111" s="38"/>
      <c r="DWC111" s="38"/>
      <c r="DWD111" s="38"/>
      <c r="DWE111" s="38"/>
      <c r="DWF111" s="38"/>
      <c r="DWG111" s="38"/>
      <c r="DWH111" s="38"/>
      <c r="DWI111" s="38"/>
      <c r="DWJ111" s="38"/>
      <c r="DWK111" s="38"/>
      <c r="DWL111" s="38"/>
      <c r="DWM111" s="38"/>
      <c r="DWN111" s="38"/>
      <c r="DWO111" s="38"/>
      <c r="DWP111" s="38"/>
      <c r="DWQ111" s="38"/>
      <c r="DWR111" s="38"/>
      <c r="DWS111" s="38"/>
      <c r="DWT111" s="38"/>
      <c r="DWU111" s="38"/>
      <c r="DWV111" s="38"/>
      <c r="DWW111" s="38"/>
      <c r="DWX111" s="38"/>
      <c r="DWY111" s="38"/>
      <c r="DWZ111" s="38"/>
      <c r="DXA111" s="38"/>
      <c r="DXB111" s="38"/>
      <c r="DXC111" s="38"/>
      <c r="DXD111" s="38"/>
      <c r="DXE111" s="38"/>
      <c r="DXF111" s="38"/>
      <c r="DXG111" s="38"/>
      <c r="DXH111" s="38"/>
      <c r="DXI111" s="38"/>
      <c r="DXJ111" s="38"/>
      <c r="DXK111" s="38"/>
      <c r="DXL111" s="38"/>
      <c r="DXM111" s="38"/>
      <c r="DXN111" s="38"/>
      <c r="DXO111" s="38"/>
      <c r="DXP111" s="38"/>
      <c r="DXQ111" s="38"/>
      <c r="DXR111" s="38"/>
      <c r="DXS111" s="38"/>
      <c r="DXT111" s="38"/>
      <c r="DXU111" s="38"/>
      <c r="DXV111" s="38"/>
      <c r="DXW111" s="38"/>
      <c r="DXX111" s="38"/>
      <c r="DXY111" s="38"/>
      <c r="DXZ111" s="38"/>
      <c r="DYA111" s="38"/>
      <c r="DYB111" s="38"/>
      <c r="DYC111" s="38"/>
      <c r="DYD111" s="38"/>
      <c r="DYE111" s="38"/>
      <c r="DYF111" s="38"/>
      <c r="DYG111" s="38"/>
      <c r="DYH111" s="38"/>
      <c r="DYI111" s="38"/>
      <c r="DYJ111" s="38"/>
      <c r="DYK111" s="38"/>
      <c r="DYL111" s="38"/>
      <c r="DYM111" s="38"/>
      <c r="DYN111" s="38"/>
      <c r="DYO111" s="38"/>
      <c r="DYP111" s="38"/>
      <c r="DYQ111" s="38"/>
      <c r="DYR111" s="38"/>
      <c r="DYS111" s="38"/>
      <c r="DYT111" s="38"/>
      <c r="DYU111" s="38"/>
      <c r="DYV111" s="38"/>
      <c r="DYW111" s="38"/>
      <c r="DYX111" s="38"/>
      <c r="DYY111" s="38"/>
      <c r="DYZ111" s="38"/>
      <c r="DZA111" s="38"/>
      <c r="DZB111" s="38"/>
      <c r="DZC111" s="38"/>
      <c r="DZD111" s="38"/>
      <c r="DZE111" s="38"/>
      <c r="DZF111" s="38"/>
      <c r="DZG111" s="38"/>
      <c r="DZH111" s="38"/>
      <c r="DZI111" s="38"/>
      <c r="DZJ111" s="38"/>
      <c r="DZK111" s="38"/>
      <c r="DZL111" s="38"/>
      <c r="DZM111" s="38"/>
      <c r="DZN111" s="38"/>
      <c r="DZO111" s="38"/>
      <c r="DZP111" s="38"/>
      <c r="DZQ111" s="38"/>
      <c r="DZR111" s="38"/>
      <c r="DZS111" s="38"/>
      <c r="DZT111" s="38"/>
      <c r="DZU111" s="38"/>
      <c r="DZV111" s="38"/>
      <c r="DZW111" s="38"/>
      <c r="DZX111" s="38"/>
      <c r="DZY111" s="38"/>
      <c r="DZZ111" s="38"/>
      <c r="EAA111" s="38"/>
      <c r="EAB111" s="38"/>
      <c r="EAC111" s="38"/>
      <c r="EAD111" s="38"/>
      <c r="EAE111" s="38"/>
      <c r="EAF111" s="38"/>
      <c r="EAG111" s="38"/>
      <c r="EAH111" s="38"/>
      <c r="EAI111" s="38"/>
      <c r="EAJ111" s="38"/>
      <c r="EAK111" s="38"/>
      <c r="EAL111" s="38"/>
      <c r="EAM111" s="38"/>
      <c r="EAN111" s="38"/>
      <c r="EAO111" s="38"/>
      <c r="EAP111" s="38"/>
      <c r="EAQ111" s="38"/>
      <c r="EAR111" s="38"/>
      <c r="EAS111" s="38"/>
      <c r="EAT111" s="38"/>
      <c r="EAU111" s="38"/>
      <c r="EAV111" s="38"/>
      <c r="EAW111" s="38"/>
      <c r="EAX111" s="38"/>
      <c r="EAY111" s="38"/>
      <c r="EAZ111" s="38"/>
      <c r="EBA111" s="38"/>
      <c r="EBB111" s="38"/>
      <c r="EBC111" s="38"/>
      <c r="EBD111" s="38"/>
      <c r="EBE111" s="38"/>
      <c r="EBF111" s="38"/>
      <c r="EBG111" s="38"/>
      <c r="EBH111" s="38"/>
      <c r="EBI111" s="38"/>
      <c r="EBJ111" s="38"/>
      <c r="EBK111" s="38"/>
      <c r="EBL111" s="38"/>
      <c r="EBM111" s="38"/>
      <c r="EBN111" s="38"/>
      <c r="EBO111" s="38"/>
      <c r="EBP111" s="38"/>
      <c r="EBQ111" s="38"/>
      <c r="EBR111" s="38"/>
      <c r="EBS111" s="38"/>
      <c r="EBT111" s="38"/>
      <c r="EBU111" s="38"/>
      <c r="EBV111" s="38"/>
      <c r="EBW111" s="38"/>
      <c r="EBX111" s="38"/>
      <c r="EBY111" s="38"/>
      <c r="EBZ111" s="38"/>
      <c r="ECA111" s="38"/>
      <c r="ECB111" s="38"/>
      <c r="ECC111" s="38"/>
      <c r="ECD111" s="38"/>
      <c r="ECE111" s="38"/>
      <c r="ECF111" s="38"/>
      <c r="ECG111" s="38"/>
      <c r="ECH111" s="38"/>
      <c r="ECI111" s="38"/>
      <c r="ECJ111" s="38"/>
      <c r="ECK111" s="38"/>
      <c r="ECL111" s="38"/>
      <c r="ECM111" s="38"/>
      <c r="ECN111" s="38"/>
      <c r="ECO111" s="38"/>
      <c r="ECP111" s="38"/>
      <c r="ECQ111" s="38"/>
      <c r="ECR111" s="38"/>
      <c r="ECS111" s="38"/>
      <c r="ECT111" s="38"/>
      <c r="ECU111" s="38"/>
      <c r="ECV111" s="38"/>
      <c r="ECW111" s="38"/>
      <c r="ECX111" s="38"/>
      <c r="ECY111" s="38"/>
      <c r="ECZ111" s="38"/>
      <c r="EDA111" s="38"/>
      <c r="EDB111" s="38"/>
      <c r="EDC111" s="38"/>
      <c r="EDD111" s="38"/>
      <c r="EDE111" s="38"/>
      <c r="EDF111" s="38"/>
      <c r="EDG111" s="38"/>
      <c r="EDH111" s="38"/>
      <c r="EDI111" s="38"/>
      <c r="EDJ111" s="38"/>
      <c r="EDK111" s="38"/>
      <c r="EDL111" s="38"/>
      <c r="EDM111" s="38"/>
      <c r="EDN111" s="38"/>
      <c r="EDO111" s="38"/>
      <c r="EDP111" s="38"/>
      <c r="EDQ111" s="38"/>
      <c r="EDR111" s="38"/>
      <c r="EDS111" s="38"/>
      <c r="EDT111" s="38"/>
      <c r="EDU111" s="38"/>
      <c r="EDV111" s="38"/>
      <c r="EDW111" s="38"/>
      <c r="EDX111" s="38"/>
      <c r="EDY111" s="38"/>
      <c r="EDZ111" s="38"/>
      <c r="EEA111" s="38"/>
      <c r="EEB111" s="38"/>
      <c r="EEC111" s="38"/>
      <c r="EED111" s="38"/>
      <c r="EEE111" s="38"/>
      <c r="EEF111" s="38"/>
      <c r="EEG111" s="38"/>
      <c r="EEH111" s="38"/>
      <c r="EEI111" s="38"/>
      <c r="EEJ111" s="38"/>
      <c r="EEK111" s="38"/>
      <c r="EEL111" s="38"/>
      <c r="EEM111" s="38"/>
      <c r="EEN111" s="38"/>
      <c r="EEO111" s="38"/>
      <c r="EEP111" s="38"/>
      <c r="EEQ111" s="38"/>
      <c r="EER111" s="38"/>
      <c r="EES111" s="38"/>
      <c r="EET111" s="38"/>
      <c r="EEU111" s="38"/>
      <c r="EEV111" s="38"/>
      <c r="EEW111" s="38"/>
      <c r="EEX111" s="38"/>
      <c r="EEY111" s="38"/>
      <c r="EEZ111" s="38"/>
      <c r="EFA111" s="38"/>
      <c r="EFB111" s="38"/>
      <c r="EFC111" s="38"/>
      <c r="EFD111" s="38"/>
      <c r="EFE111" s="38"/>
      <c r="EFF111" s="38"/>
      <c r="EFG111" s="38"/>
      <c r="EFH111" s="38"/>
      <c r="EFI111" s="38"/>
      <c r="EFJ111" s="38"/>
      <c r="EFK111" s="38"/>
      <c r="EFL111" s="38"/>
      <c r="EFM111" s="38"/>
      <c r="EFN111" s="38"/>
      <c r="EFO111" s="38"/>
      <c r="EFP111" s="38"/>
      <c r="EFQ111" s="38"/>
      <c r="EFR111" s="38"/>
      <c r="EFS111" s="38"/>
      <c r="EFT111" s="38"/>
      <c r="EFU111" s="38"/>
      <c r="EFV111" s="38"/>
      <c r="EFW111" s="38"/>
      <c r="EFX111" s="38"/>
      <c r="EFY111" s="38"/>
      <c r="EFZ111" s="38"/>
      <c r="EGA111" s="38"/>
      <c r="EGB111" s="38"/>
      <c r="EGC111" s="38"/>
      <c r="EGD111" s="38"/>
      <c r="EGE111" s="38"/>
      <c r="EGF111" s="38"/>
      <c r="EGG111" s="38"/>
      <c r="EGH111" s="38"/>
      <c r="EGI111" s="38"/>
      <c r="EGJ111" s="38"/>
      <c r="EGK111" s="38"/>
      <c r="EGL111" s="38"/>
      <c r="EGM111" s="38"/>
      <c r="EGN111" s="38"/>
      <c r="EGO111" s="38"/>
      <c r="EGP111" s="38"/>
      <c r="EGQ111" s="38"/>
      <c r="EGR111" s="38"/>
      <c r="EGS111" s="38"/>
      <c r="EGT111" s="38"/>
      <c r="EGU111" s="38"/>
      <c r="EGV111" s="38"/>
      <c r="EGW111" s="38"/>
      <c r="EGX111" s="38"/>
      <c r="EGY111" s="38"/>
      <c r="EGZ111" s="38"/>
      <c r="EHA111" s="38"/>
      <c r="EHB111" s="38"/>
      <c r="EHC111" s="38"/>
      <c r="EHD111" s="38"/>
      <c r="EHE111" s="38"/>
      <c r="EHF111" s="38"/>
      <c r="EHG111" s="38"/>
      <c r="EHH111" s="38"/>
      <c r="EHI111" s="38"/>
      <c r="EHJ111" s="38"/>
      <c r="EHK111" s="38"/>
      <c r="EHL111" s="38"/>
      <c r="EHM111" s="38"/>
      <c r="EHN111" s="38"/>
      <c r="EHO111" s="38"/>
      <c r="EHP111" s="38"/>
      <c r="EHQ111" s="38"/>
      <c r="EHR111" s="38"/>
      <c r="EHS111" s="38"/>
      <c r="EHT111" s="38"/>
      <c r="EHU111" s="38"/>
      <c r="EHV111" s="38"/>
      <c r="EHW111" s="38"/>
      <c r="EHX111" s="38"/>
      <c r="EHY111" s="38"/>
      <c r="EHZ111" s="38"/>
      <c r="EIA111" s="38"/>
      <c r="EIB111" s="38"/>
      <c r="EIC111" s="38"/>
      <c r="EID111" s="38"/>
      <c r="EIE111" s="38"/>
      <c r="EIF111" s="38"/>
      <c r="EIG111" s="38"/>
      <c r="EIH111" s="38"/>
      <c r="EII111" s="38"/>
      <c r="EIJ111" s="38"/>
      <c r="EIK111" s="38"/>
      <c r="EIL111" s="38"/>
      <c r="EIM111" s="38"/>
      <c r="EIN111" s="38"/>
      <c r="EIO111" s="38"/>
      <c r="EIP111" s="38"/>
      <c r="EIQ111" s="38"/>
      <c r="EIR111" s="38"/>
      <c r="EIS111" s="38"/>
      <c r="EIT111" s="38"/>
      <c r="EIU111" s="38"/>
      <c r="EIV111" s="38"/>
      <c r="EIW111" s="38"/>
      <c r="EIX111" s="38"/>
      <c r="EIY111" s="38"/>
      <c r="EIZ111" s="38"/>
      <c r="EJA111" s="38"/>
      <c r="EJB111" s="38"/>
      <c r="EJC111" s="38"/>
      <c r="EJD111" s="38"/>
      <c r="EJE111" s="38"/>
      <c r="EJF111" s="38"/>
      <c r="EJG111" s="38"/>
      <c r="EJH111" s="38"/>
      <c r="EJI111" s="38"/>
      <c r="EJJ111" s="38"/>
      <c r="EJK111" s="38"/>
      <c r="EJL111" s="38"/>
      <c r="EJM111" s="38"/>
      <c r="EJN111" s="38"/>
      <c r="EJO111" s="38"/>
      <c r="EJP111" s="38"/>
      <c r="EJQ111" s="38"/>
      <c r="EJR111" s="38"/>
      <c r="EJS111" s="38"/>
      <c r="EJT111" s="38"/>
      <c r="EJU111" s="38"/>
      <c r="EJV111" s="38"/>
      <c r="EJW111" s="38"/>
      <c r="EJX111" s="38"/>
      <c r="EJY111" s="38"/>
      <c r="EJZ111" s="38"/>
      <c r="EKA111" s="38"/>
      <c r="EKB111" s="38"/>
      <c r="EKC111" s="38"/>
      <c r="EKD111" s="38"/>
      <c r="EKE111" s="38"/>
      <c r="EKF111" s="38"/>
      <c r="EKG111" s="38"/>
      <c r="EKH111" s="38"/>
      <c r="EKI111" s="38"/>
      <c r="EKJ111" s="38"/>
      <c r="EKK111" s="38"/>
      <c r="EKL111" s="38"/>
      <c r="EKM111" s="38"/>
      <c r="EKN111" s="38"/>
      <c r="EKO111" s="38"/>
      <c r="EKP111" s="38"/>
      <c r="EKQ111" s="38"/>
      <c r="EKR111" s="38"/>
      <c r="EKS111" s="38"/>
      <c r="EKT111" s="38"/>
      <c r="EKU111" s="38"/>
      <c r="EKV111" s="38"/>
      <c r="EKW111" s="38"/>
      <c r="EKX111" s="38"/>
      <c r="EKY111" s="38"/>
      <c r="EKZ111" s="38"/>
      <c r="ELA111" s="38"/>
      <c r="ELB111" s="38"/>
      <c r="ELC111" s="38"/>
      <c r="ELD111" s="38"/>
      <c r="ELE111" s="38"/>
      <c r="ELF111" s="38"/>
      <c r="ELG111" s="38"/>
      <c r="ELH111" s="38"/>
      <c r="ELI111" s="38"/>
      <c r="ELJ111" s="38"/>
      <c r="ELK111" s="38"/>
      <c r="ELL111" s="38"/>
      <c r="ELM111" s="38"/>
      <c r="ELN111" s="38"/>
      <c r="ELO111" s="38"/>
      <c r="ELP111" s="38"/>
      <c r="ELQ111" s="38"/>
      <c r="ELR111" s="38"/>
      <c r="ELS111" s="38"/>
      <c r="ELT111" s="38"/>
      <c r="ELU111" s="38"/>
      <c r="ELV111" s="38"/>
      <c r="ELW111" s="38"/>
      <c r="ELX111" s="38"/>
      <c r="ELY111" s="38"/>
      <c r="ELZ111" s="38"/>
      <c r="EMA111" s="38"/>
      <c r="EMB111" s="38"/>
      <c r="EMC111" s="38"/>
      <c r="EMD111" s="38"/>
      <c r="EME111" s="38"/>
      <c r="EMF111" s="38"/>
      <c r="EMG111" s="38"/>
      <c r="EMH111" s="38"/>
      <c r="EMI111" s="38"/>
      <c r="EMJ111" s="38"/>
      <c r="EMK111" s="38"/>
      <c r="EML111" s="38"/>
      <c r="EMM111" s="38"/>
      <c r="EMN111" s="38"/>
      <c r="EMO111" s="38"/>
      <c r="EMP111" s="38"/>
      <c r="EMQ111" s="38"/>
      <c r="EMR111" s="38"/>
      <c r="EMS111" s="38"/>
      <c r="EMT111" s="38"/>
      <c r="EMU111" s="38"/>
      <c r="EMV111" s="38"/>
      <c r="EMW111" s="38"/>
      <c r="EMX111" s="38"/>
      <c r="EMY111" s="38"/>
      <c r="EMZ111" s="38"/>
      <c r="ENA111" s="38"/>
      <c r="ENB111" s="38"/>
      <c r="ENC111" s="38"/>
      <c r="END111" s="38"/>
      <c r="ENE111" s="38"/>
      <c r="ENF111" s="38"/>
      <c r="ENG111" s="38"/>
      <c r="ENH111" s="38"/>
      <c r="ENI111" s="38"/>
      <c r="ENJ111" s="38"/>
      <c r="ENK111" s="38"/>
      <c r="ENL111" s="38"/>
      <c r="ENM111" s="38"/>
      <c r="ENN111" s="38"/>
      <c r="ENO111" s="38"/>
      <c r="ENP111" s="38"/>
      <c r="ENQ111" s="38"/>
      <c r="ENR111" s="38"/>
      <c r="ENS111" s="38"/>
      <c r="ENT111" s="38"/>
      <c r="ENU111" s="38"/>
      <c r="ENV111" s="38"/>
      <c r="ENW111" s="38"/>
      <c r="ENX111" s="38"/>
      <c r="ENY111" s="38"/>
      <c r="ENZ111" s="38"/>
      <c r="EOA111" s="38"/>
      <c r="EOB111" s="38"/>
      <c r="EOC111" s="38"/>
      <c r="EOD111" s="38"/>
      <c r="EOE111" s="38"/>
      <c r="EOF111" s="38"/>
      <c r="EOG111" s="38"/>
      <c r="EOH111" s="38"/>
      <c r="EOI111" s="38"/>
      <c r="EOJ111" s="38"/>
      <c r="EOK111" s="38"/>
      <c r="EOL111" s="38"/>
      <c r="EOM111" s="38"/>
      <c r="EON111" s="38"/>
      <c r="EOO111" s="38"/>
      <c r="EOP111" s="38"/>
      <c r="EOQ111" s="38"/>
      <c r="EOR111" s="38"/>
      <c r="EOS111" s="38"/>
      <c r="EOT111" s="38"/>
      <c r="EOU111" s="38"/>
      <c r="EOV111" s="38"/>
      <c r="EOW111" s="38"/>
      <c r="EOX111" s="38"/>
      <c r="EOY111" s="38"/>
      <c r="EOZ111" s="38"/>
      <c r="EPA111" s="38"/>
      <c r="EPB111" s="38"/>
      <c r="EPC111" s="38"/>
      <c r="EPD111" s="38"/>
      <c r="EPE111" s="38"/>
      <c r="EPF111" s="38"/>
      <c r="EPG111" s="38"/>
      <c r="EPH111" s="38"/>
      <c r="EPI111" s="38"/>
      <c r="EPJ111" s="38"/>
      <c r="EPK111" s="38"/>
      <c r="EPL111" s="38"/>
      <c r="EPM111" s="38"/>
      <c r="EPN111" s="38"/>
      <c r="EPO111" s="38"/>
      <c r="EPP111" s="38"/>
      <c r="EPQ111" s="38"/>
      <c r="EPR111" s="38"/>
      <c r="EPS111" s="38"/>
      <c r="EPT111" s="38"/>
      <c r="EPU111" s="38"/>
      <c r="EPV111" s="38"/>
      <c r="EPW111" s="38"/>
      <c r="EPX111" s="38"/>
      <c r="EPY111" s="38"/>
      <c r="EPZ111" s="38"/>
      <c r="EQA111" s="38"/>
      <c r="EQB111" s="38"/>
      <c r="EQC111" s="38"/>
      <c r="EQD111" s="38"/>
      <c r="EQE111" s="38"/>
      <c r="EQF111" s="38"/>
      <c r="EQG111" s="38"/>
      <c r="EQH111" s="38"/>
      <c r="EQI111" s="38"/>
      <c r="EQJ111" s="38"/>
      <c r="EQK111" s="38"/>
      <c r="EQL111" s="38"/>
      <c r="EQM111" s="38"/>
      <c r="EQN111" s="38"/>
      <c r="EQO111" s="38"/>
      <c r="EQP111" s="38"/>
      <c r="EQQ111" s="38"/>
      <c r="EQR111" s="38"/>
      <c r="EQS111" s="38"/>
      <c r="EQT111" s="38"/>
      <c r="EQU111" s="38"/>
      <c r="EQV111" s="38"/>
      <c r="EQW111" s="38"/>
      <c r="EQX111" s="38"/>
      <c r="EQY111" s="38"/>
      <c r="EQZ111" s="38"/>
      <c r="ERA111" s="38"/>
      <c r="ERB111" s="38"/>
      <c r="ERC111" s="38"/>
      <c r="ERD111" s="38"/>
      <c r="ERE111" s="38"/>
      <c r="ERF111" s="38"/>
      <c r="ERG111" s="38"/>
      <c r="ERH111" s="38"/>
      <c r="ERI111" s="38"/>
      <c r="ERJ111" s="38"/>
      <c r="ERK111" s="38"/>
      <c r="ERL111" s="38"/>
      <c r="ERM111" s="38"/>
      <c r="ERN111" s="38"/>
      <c r="ERO111" s="38"/>
      <c r="ERP111" s="38"/>
      <c r="ERQ111" s="38"/>
      <c r="ERR111" s="38"/>
      <c r="ERS111" s="38"/>
      <c r="ERT111" s="38"/>
      <c r="ERU111" s="38"/>
      <c r="ERV111" s="38"/>
      <c r="ERW111" s="38"/>
      <c r="ERX111" s="38"/>
      <c r="ERY111" s="38"/>
      <c r="ERZ111" s="38"/>
      <c r="ESA111" s="38"/>
      <c r="ESB111" s="38"/>
      <c r="ESC111" s="38"/>
      <c r="ESD111" s="38"/>
      <c r="ESE111" s="38"/>
      <c r="ESF111" s="38"/>
      <c r="ESG111" s="38"/>
      <c r="ESH111" s="38"/>
      <c r="ESI111" s="38"/>
      <c r="ESJ111" s="38"/>
      <c r="ESK111" s="38"/>
      <c r="ESL111" s="38"/>
      <c r="ESM111" s="38"/>
      <c r="ESN111" s="38"/>
      <c r="ESO111" s="38"/>
      <c r="ESP111" s="38"/>
      <c r="ESQ111" s="38"/>
      <c r="ESR111" s="38"/>
      <c r="ESS111" s="38"/>
      <c r="EST111" s="38"/>
      <c r="ESU111" s="38"/>
      <c r="ESV111" s="38"/>
      <c r="ESW111" s="38"/>
      <c r="ESX111" s="38"/>
      <c r="ESY111" s="38"/>
      <c r="ESZ111" s="38"/>
      <c r="ETA111" s="38"/>
      <c r="ETB111" s="38"/>
      <c r="ETC111" s="38"/>
      <c r="ETD111" s="38"/>
      <c r="ETE111" s="38"/>
      <c r="ETF111" s="38"/>
      <c r="ETG111" s="38"/>
      <c r="ETH111" s="38"/>
      <c r="ETI111" s="38"/>
      <c r="ETJ111" s="38"/>
      <c r="ETK111" s="38"/>
      <c r="ETL111" s="38"/>
      <c r="ETM111" s="38"/>
      <c r="ETN111" s="38"/>
      <c r="ETO111" s="38"/>
      <c r="ETP111" s="38"/>
      <c r="ETQ111" s="38"/>
      <c r="ETR111" s="38"/>
      <c r="ETS111" s="38"/>
      <c r="ETT111" s="38"/>
      <c r="ETU111" s="38"/>
      <c r="ETV111" s="38"/>
      <c r="ETW111" s="38"/>
      <c r="ETX111" s="38"/>
      <c r="ETY111" s="38"/>
      <c r="ETZ111" s="38"/>
      <c r="EUA111" s="38"/>
      <c r="EUB111" s="38"/>
      <c r="EUC111" s="38"/>
      <c r="EUD111" s="38"/>
      <c r="EUE111" s="38"/>
      <c r="EUF111" s="38"/>
      <c r="EUG111" s="38"/>
      <c r="EUH111" s="38"/>
      <c r="EUI111" s="38"/>
      <c r="EUJ111" s="38"/>
      <c r="EUK111" s="38"/>
      <c r="EUL111" s="38"/>
      <c r="EUM111" s="38"/>
      <c r="EUN111" s="38"/>
      <c r="EUO111" s="38"/>
      <c r="EUP111" s="38"/>
      <c r="EUQ111" s="38"/>
      <c r="EUR111" s="38"/>
      <c r="EUS111" s="38"/>
      <c r="EUT111" s="38"/>
      <c r="EUU111" s="38"/>
      <c r="EUV111" s="38"/>
      <c r="EUW111" s="38"/>
      <c r="EUX111" s="38"/>
      <c r="EUY111" s="38"/>
      <c r="EUZ111" s="38"/>
      <c r="EVA111" s="38"/>
      <c r="EVB111" s="38"/>
      <c r="EVC111" s="38"/>
      <c r="EVD111" s="38"/>
      <c r="EVE111" s="38"/>
      <c r="EVF111" s="38"/>
      <c r="EVG111" s="38"/>
      <c r="EVH111" s="38"/>
      <c r="EVI111" s="38"/>
      <c r="EVJ111" s="38"/>
      <c r="EVK111" s="38"/>
      <c r="EVL111" s="38"/>
      <c r="EVM111" s="38"/>
      <c r="EVN111" s="38"/>
      <c r="EVO111" s="38"/>
      <c r="EVP111" s="38"/>
      <c r="EVQ111" s="38"/>
      <c r="EVR111" s="38"/>
      <c r="EVS111" s="38"/>
      <c r="EVT111" s="38"/>
      <c r="EVU111" s="38"/>
      <c r="EVV111" s="38"/>
      <c r="EVW111" s="38"/>
      <c r="EVX111" s="38"/>
      <c r="EVY111" s="38"/>
      <c r="EVZ111" s="38"/>
      <c r="EWA111" s="38"/>
      <c r="EWB111" s="38"/>
      <c r="EWC111" s="38"/>
      <c r="EWD111" s="38"/>
      <c r="EWE111" s="38"/>
      <c r="EWF111" s="38"/>
      <c r="EWG111" s="38"/>
      <c r="EWH111" s="38"/>
      <c r="EWI111" s="38"/>
      <c r="EWJ111" s="38"/>
      <c r="EWK111" s="38"/>
      <c r="EWL111" s="38"/>
      <c r="EWM111" s="38"/>
      <c r="EWN111" s="38"/>
      <c r="EWO111" s="38"/>
      <c r="EWP111" s="38"/>
      <c r="EWQ111" s="38"/>
      <c r="EWR111" s="38"/>
      <c r="EWS111" s="38"/>
      <c r="EWT111" s="38"/>
      <c r="EWU111" s="38"/>
      <c r="EWV111" s="38"/>
      <c r="EWW111" s="38"/>
      <c r="EWX111" s="38"/>
      <c r="EWY111" s="38"/>
      <c r="EWZ111" s="38"/>
      <c r="EXA111" s="38"/>
      <c r="EXB111" s="38"/>
      <c r="EXC111" s="38"/>
      <c r="EXD111" s="38"/>
      <c r="EXE111" s="38"/>
      <c r="EXF111" s="38"/>
      <c r="EXG111" s="38"/>
      <c r="EXH111" s="38"/>
      <c r="EXI111" s="38"/>
      <c r="EXJ111" s="38"/>
      <c r="EXK111" s="38"/>
      <c r="EXL111" s="38"/>
      <c r="EXM111" s="38"/>
      <c r="EXN111" s="38"/>
      <c r="EXO111" s="38"/>
      <c r="EXP111" s="38"/>
      <c r="EXQ111" s="38"/>
      <c r="EXR111" s="38"/>
      <c r="EXS111" s="38"/>
      <c r="EXT111" s="38"/>
      <c r="EXU111" s="38"/>
      <c r="EXV111" s="38"/>
      <c r="EXW111" s="38"/>
      <c r="EXX111" s="38"/>
      <c r="EXY111" s="38"/>
      <c r="EXZ111" s="38"/>
      <c r="EYA111" s="38"/>
      <c r="EYB111" s="38"/>
      <c r="EYC111" s="38"/>
      <c r="EYD111" s="38"/>
      <c r="EYE111" s="38"/>
      <c r="EYF111" s="38"/>
      <c r="EYG111" s="38"/>
      <c r="EYH111" s="38"/>
      <c r="EYI111" s="38"/>
      <c r="EYJ111" s="38"/>
      <c r="EYK111" s="38"/>
      <c r="EYL111" s="38"/>
      <c r="EYM111" s="38"/>
      <c r="EYN111" s="38"/>
      <c r="EYO111" s="38"/>
      <c r="EYP111" s="38"/>
      <c r="EYQ111" s="38"/>
      <c r="EYR111" s="38"/>
      <c r="EYS111" s="38"/>
      <c r="EYT111" s="38"/>
      <c r="EYU111" s="38"/>
      <c r="EYV111" s="38"/>
      <c r="EYW111" s="38"/>
      <c r="EYX111" s="38"/>
      <c r="EYY111" s="38"/>
      <c r="EYZ111" s="38"/>
      <c r="EZA111" s="38"/>
      <c r="EZB111" s="38"/>
      <c r="EZC111" s="38"/>
      <c r="EZD111" s="38"/>
      <c r="EZE111" s="38"/>
      <c r="EZF111" s="38"/>
      <c r="EZG111" s="38"/>
      <c r="EZH111" s="38"/>
      <c r="EZI111" s="38"/>
      <c r="EZJ111" s="38"/>
      <c r="EZK111" s="38"/>
      <c r="EZL111" s="38"/>
      <c r="EZM111" s="38"/>
      <c r="EZN111" s="38"/>
      <c r="EZO111" s="38"/>
      <c r="EZP111" s="38"/>
      <c r="EZQ111" s="38"/>
      <c r="EZR111" s="38"/>
      <c r="EZS111" s="38"/>
      <c r="EZT111" s="38"/>
      <c r="EZU111" s="38"/>
      <c r="EZV111" s="38"/>
      <c r="EZW111" s="38"/>
      <c r="EZX111" s="38"/>
      <c r="EZY111" s="38"/>
      <c r="EZZ111" s="38"/>
      <c r="FAA111" s="38"/>
      <c r="FAB111" s="38"/>
      <c r="FAC111" s="38"/>
      <c r="FAD111" s="38"/>
      <c r="FAE111" s="38"/>
      <c r="FAF111" s="38"/>
      <c r="FAG111" s="38"/>
      <c r="FAH111" s="38"/>
      <c r="FAI111" s="38"/>
      <c r="FAJ111" s="38"/>
      <c r="FAK111" s="38"/>
      <c r="FAL111" s="38"/>
      <c r="FAM111" s="38"/>
      <c r="FAN111" s="38"/>
      <c r="FAO111" s="38"/>
      <c r="FAP111" s="38"/>
      <c r="FAQ111" s="38"/>
      <c r="FAR111" s="38"/>
      <c r="FAS111" s="38"/>
      <c r="FAT111" s="38"/>
      <c r="FAU111" s="38"/>
      <c r="FAV111" s="38"/>
      <c r="FAW111" s="38"/>
      <c r="FAX111" s="38"/>
      <c r="FAY111" s="38"/>
      <c r="FAZ111" s="38"/>
      <c r="FBA111" s="38"/>
      <c r="FBB111" s="38"/>
      <c r="FBC111" s="38"/>
      <c r="FBD111" s="38"/>
      <c r="FBE111" s="38"/>
      <c r="FBF111" s="38"/>
      <c r="FBG111" s="38"/>
      <c r="FBH111" s="38"/>
      <c r="FBI111" s="38"/>
      <c r="FBJ111" s="38"/>
      <c r="FBK111" s="38"/>
      <c r="FBL111" s="38"/>
      <c r="FBM111" s="38"/>
      <c r="FBN111" s="38"/>
      <c r="FBO111" s="38"/>
      <c r="FBP111" s="38"/>
      <c r="FBQ111" s="38"/>
      <c r="FBR111" s="38"/>
      <c r="FBS111" s="38"/>
      <c r="FBT111" s="38"/>
      <c r="FBU111" s="38"/>
      <c r="FBV111" s="38"/>
      <c r="FBW111" s="38"/>
      <c r="FBX111" s="38"/>
      <c r="FBY111" s="38"/>
      <c r="FBZ111" s="38"/>
      <c r="FCA111" s="38"/>
      <c r="FCB111" s="38"/>
      <c r="FCC111" s="38"/>
      <c r="FCD111" s="38"/>
      <c r="FCE111" s="38"/>
      <c r="FCF111" s="38"/>
      <c r="FCG111" s="38"/>
      <c r="FCH111" s="38"/>
      <c r="FCI111" s="38"/>
      <c r="FCJ111" s="38"/>
      <c r="FCK111" s="38"/>
      <c r="FCL111" s="38"/>
      <c r="FCM111" s="38"/>
      <c r="FCN111" s="38"/>
      <c r="FCO111" s="38"/>
      <c r="FCP111" s="38"/>
      <c r="FCQ111" s="38"/>
      <c r="FCR111" s="38"/>
      <c r="FCS111" s="38"/>
      <c r="FCT111" s="38"/>
      <c r="FCU111" s="38"/>
      <c r="FCV111" s="38"/>
      <c r="FCW111" s="38"/>
      <c r="FCX111" s="38"/>
      <c r="FCY111" s="38"/>
      <c r="FCZ111" s="38"/>
      <c r="FDA111" s="38"/>
      <c r="FDB111" s="38"/>
      <c r="FDC111" s="38"/>
      <c r="FDD111" s="38"/>
      <c r="FDE111" s="38"/>
      <c r="FDF111" s="38"/>
      <c r="FDG111" s="38"/>
      <c r="FDH111" s="38"/>
      <c r="FDI111" s="38"/>
      <c r="FDJ111" s="38"/>
      <c r="FDK111" s="38"/>
      <c r="FDL111" s="38"/>
      <c r="FDM111" s="38"/>
      <c r="FDN111" s="38"/>
      <c r="FDO111" s="38"/>
      <c r="FDP111" s="38"/>
      <c r="FDQ111" s="38"/>
      <c r="FDR111" s="38"/>
      <c r="FDS111" s="38"/>
      <c r="FDT111" s="38"/>
      <c r="FDU111" s="38"/>
      <c r="FDV111" s="38"/>
      <c r="FDW111" s="38"/>
      <c r="FDX111" s="38"/>
      <c r="FDY111" s="38"/>
      <c r="FDZ111" s="38"/>
      <c r="FEA111" s="38"/>
      <c r="FEB111" s="38"/>
      <c r="FEC111" s="38"/>
      <c r="FED111" s="38"/>
      <c r="FEE111" s="38"/>
      <c r="FEF111" s="38"/>
      <c r="FEG111" s="38"/>
      <c r="FEH111" s="38"/>
      <c r="FEI111" s="38"/>
      <c r="FEJ111" s="38"/>
      <c r="FEK111" s="38"/>
      <c r="FEL111" s="38"/>
      <c r="FEM111" s="38"/>
      <c r="FEN111" s="38"/>
      <c r="FEO111" s="38"/>
      <c r="FEP111" s="38"/>
      <c r="FEQ111" s="38"/>
      <c r="FER111" s="38"/>
      <c r="FES111" s="38"/>
      <c r="FET111" s="38"/>
      <c r="FEU111" s="38"/>
      <c r="FEV111" s="38"/>
      <c r="FEW111" s="38"/>
      <c r="FEX111" s="38"/>
      <c r="FEY111" s="38"/>
      <c r="FEZ111" s="38"/>
      <c r="FFA111" s="38"/>
      <c r="FFB111" s="38"/>
      <c r="FFC111" s="38"/>
      <c r="FFD111" s="38"/>
      <c r="FFE111" s="38"/>
      <c r="FFF111" s="38"/>
      <c r="FFG111" s="38"/>
      <c r="FFH111" s="38"/>
      <c r="FFI111" s="38"/>
      <c r="FFJ111" s="38"/>
      <c r="FFK111" s="38"/>
      <c r="FFL111" s="38"/>
      <c r="FFM111" s="38"/>
      <c r="FFN111" s="38"/>
      <c r="FFO111" s="38"/>
      <c r="FFP111" s="38"/>
      <c r="FFQ111" s="38"/>
      <c r="FFR111" s="38"/>
      <c r="FFS111" s="38"/>
      <c r="FFT111" s="38"/>
      <c r="FFU111" s="38"/>
      <c r="FFV111" s="38"/>
      <c r="FFW111" s="38"/>
      <c r="FFX111" s="38"/>
      <c r="FFY111" s="38"/>
      <c r="FFZ111" s="38"/>
      <c r="FGA111" s="38"/>
      <c r="FGB111" s="38"/>
      <c r="FGC111" s="38"/>
      <c r="FGD111" s="38"/>
      <c r="FGE111" s="38"/>
      <c r="FGF111" s="38"/>
      <c r="FGG111" s="38"/>
      <c r="FGH111" s="38"/>
      <c r="FGI111" s="38"/>
      <c r="FGJ111" s="38"/>
      <c r="FGK111" s="38"/>
      <c r="FGL111" s="38"/>
      <c r="FGM111" s="38"/>
      <c r="FGN111" s="38"/>
      <c r="FGO111" s="38"/>
      <c r="FGP111" s="38"/>
      <c r="FGQ111" s="38"/>
      <c r="FGR111" s="38"/>
      <c r="FGS111" s="38"/>
      <c r="FGT111" s="38"/>
      <c r="FGU111" s="38"/>
      <c r="FGV111" s="38"/>
      <c r="FGW111" s="38"/>
      <c r="FGX111" s="38"/>
      <c r="FGY111" s="38"/>
      <c r="FGZ111" s="38"/>
      <c r="FHA111" s="38"/>
      <c r="FHB111" s="38"/>
      <c r="FHC111" s="38"/>
      <c r="FHD111" s="38"/>
      <c r="FHE111" s="38"/>
      <c r="FHF111" s="38"/>
      <c r="FHG111" s="38"/>
      <c r="FHH111" s="38"/>
      <c r="FHI111" s="38"/>
      <c r="FHJ111" s="38"/>
      <c r="FHK111" s="38"/>
      <c r="FHL111" s="38"/>
      <c r="FHM111" s="38"/>
      <c r="FHN111" s="38"/>
      <c r="FHO111" s="38"/>
      <c r="FHP111" s="38"/>
      <c r="FHQ111" s="38"/>
      <c r="FHR111" s="38"/>
      <c r="FHS111" s="38"/>
      <c r="FHT111" s="38"/>
      <c r="FHU111" s="38"/>
      <c r="FHV111" s="38"/>
      <c r="FHW111" s="38"/>
      <c r="FHX111" s="38"/>
      <c r="FHY111" s="38"/>
      <c r="FHZ111" s="38"/>
      <c r="FIA111" s="38"/>
      <c r="FIB111" s="38"/>
      <c r="FIC111" s="38"/>
      <c r="FID111" s="38"/>
      <c r="FIE111" s="38"/>
      <c r="FIF111" s="38"/>
      <c r="FIG111" s="38"/>
      <c r="FIH111" s="38"/>
      <c r="FII111" s="38"/>
      <c r="FIJ111" s="38"/>
      <c r="FIK111" s="38"/>
      <c r="FIL111" s="38"/>
      <c r="FIM111" s="38"/>
      <c r="FIN111" s="38"/>
      <c r="FIO111" s="38"/>
      <c r="FIP111" s="38"/>
      <c r="FIQ111" s="38"/>
      <c r="FIR111" s="38"/>
      <c r="FIS111" s="38"/>
      <c r="FIT111" s="38"/>
      <c r="FIU111" s="38"/>
      <c r="FIV111" s="38"/>
      <c r="FIW111" s="38"/>
      <c r="FIX111" s="38"/>
      <c r="FIY111" s="38"/>
      <c r="FIZ111" s="38"/>
      <c r="FJA111" s="38"/>
      <c r="FJB111" s="38"/>
      <c r="FJC111" s="38"/>
      <c r="FJD111" s="38"/>
      <c r="FJE111" s="38"/>
      <c r="FJF111" s="38"/>
      <c r="FJG111" s="38"/>
      <c r="FJH111" s="38"/>
      <c r="FJI111" s="38"/>
      <c r="FJJ111" s="38"/>
      <c r="FJK111" s="38"/>
      <c r="FJL111" s="38"/>
      <c r="FJM111" s="38"/>
      <c r="FJN111" s="38"/>
      <c r="FJO111" s="38"/>
      <c r="FJP111" s="38"/>
      <c r="FJQ111" s="38"/>
      <c r="FJR111" s="38"/>
      <c r="FJS111" s="38"/>
      <c r="FJT111" s="38"/>
      <c r="FJU111" s="38"/>
      <c r="FJV111" s="38"/>
      <c r="FJW111" s="38"/>
      <c r="FJX111" s="38"/>
      <c r="FJY111" s="38"/>
      <c r="FJZ111" s="38"/>
      <c r="FKA111" s="38"/>
      <c r="FKB111" s="38"/>
      <c r="FKC111" s="38"/>
      <c r="FKD111" s="38"/>
      <c r="FKE111" s="38"/>
      <c r="FKF111" s="38"/>
      <c r="FKG111" s="38"/>
      <c r="FKH111" s="38"/>
      <c r="FKI111" s="38"/>
      <c r="FKJ111" s="38"/>
      <c r="FKK111" s="38"/>
      <c r="FKL111" s="38"/>
      <c r="FKM111" s="38"/>
      <c r="FKN111" s="38"/>
      <c r="FKO111" s="38"/>
      <c r="FKP111" s="38"/>
      <c r="FKQ111" s="38"/>
      <c r="FKR111" s="38"/>
      <c r="FKS111" s="38"/>
      <c r="FKT111" s="38"/>
      <c r="FKU111" s="38"/>
      <c r="FKV111" s="38"/>
      <c r="FKW111" s="38"/>
      <c r="FKX111" s="38"/>
      <c r="FKY111" s="38"/>
      <c r="FKZ111" s="38"/>
      <c r="FLA111" s="38"/>
      <c r="FLB111" s="38"/>
      <c r="FLC111" s="38"/>
      <c r="FLD111" s="38"/>
      <c r="FLE111" s="38"/>
      <c r="FLF111" s="38"/>
      <c r="FLG111" s="38"/>
      <c r="FLH111" s="38"/>
      <c r="FLI111" s="38"/>
      <c r="FLJ111" s="38"/>
      <c r="FLK111" s="38"/>
      <c r="FLL111" s="38"/>
      <c r="FLM111" s="38"/>
      <c r="FLN111" s="38"/>
      <c r="FLO111" s="38"/>
      <c r="FLP111" s="38"/>
      <c r="FLQ111" s="38"/>
      <c r="FLR111" s="38"/>
      <c r="FLS111" s="38"/>
      <c r="FLT111" s="38"/>
      <c r="FLU111" s="38"/>
      <c r="FLV111" s="38"/>
      <c r="FLW111" s="38"/>
      <c r="FLX111" s="38"/>
      <c r="FLY111" s="38"/>
      <c r="FLZ111" s="38"/>
      <c r="FMA111" s="38"/>
      <c r="FMB111" s="38"/>
      <c r="FMC111" s="38"/>
      <c r="FMD111" s="38"/>
      <c r="FME111" s="38"/>
      <c r="FMF111" s="38"/>
      <c r="FMG111" s="38"/>
      <c r="FMH111" s="38"/>
      <c r="FMI111" s="38"/>
      <c r="FMJ111" s="38"/>
      <c r="FMK111" s="38"/>
      <c r="FML111" s="38"/>
      <c r="FMM111" s="38"/>
      <c r="FMN111" s="38"/>
      <c r="FMO111" s="38"/>
      <c r="FMP111" s="38"/>
      <c r="FMQ111" s="38"/>
      <c r="FMR111" s="38"/>
      <c r="FMS111" s="38"/>
      <c r="FMT111" s="38"/>
      <c r="FMU111" s="38"/>
      <c r="FMV111" s="38"/>
      <c r="FMW111" s="38"/>
      <c r="FMX111" s="38"/>
      <c r="FMY111" s="38"/>
      <c r="FMZ111" s="38"/>
      <c r="FNA111" s="38"/>
      <c r="FNB111" s="38"/>
      <c r="FNC111" s="38"/>
      <c r="FND111" s="38"/>
      <c r="FNE111" s="38"/>
      <c r="FNF111" s="38"/>
      <c r="FNG111" s="38"/>
      <c r="FNH111" s="38"/>
      <c r="FNI111" s="38"/>
      <c r="FNJ111" s="38"/>
      <c r="FNK111" s="38"/>
      <c r="FNL111" s="38"/>
      <c r="FNM111" s="38"/>
      <c r="FNN111" s="38"/>
      <c r="FNO111" s="38"/>
      <c r="FNP111" s="38"/>
      <c r="FNQ111" s="38"/>
      <c r="FNR111" s="38"/>
      <c r="FNS111" s="38"/>
      <c r="FNT111" s="38"/>
      <c r="FNU111" s="38"/>
      <c r="FNV111" s="38"/>
      <c r="FNW111" s="38"/>
      <c r="FNX111" s="38"/>
      <c r="FNY111" s="38"/>
      <c r="FNZ111" s="38"/>
      <c r="FOA111" s="38"/>
      <c r="FOB111" s="38"/>
      <c r="FOC111" s="38"/>
      <c r="FOD111" s="38"/>
      <c r="FOE111" s="38"/>
      <c r="FOF111" s="38"/>
      <c r="FOG111" s="38"/>
      <c r="FOH111" s="38"/>
      <c r="FOI111" s="38"/>
      <c r="FOJ111" s="38"/>
      <c r="FOK111" s="38"/>
      <c r="FOL111" s="38"/>
      <c r="FOM111" s="38"/>
      <c r="FON111" s="38"/>
      <c r="FOO111" s="38"/>
      <c r="FOP111" s="38"/>
      <c r="FOQ111" s="38"/>
      <c r="FOR111" s="38"/>
      <c r="FOS111" s="38"/>
      <c r="FOT111" s="38"/>
      <c r="FOU111" s="38"/>
      <c r="FOV111" s="38"/>
      <c r="FOW111" s="38"/>
      <c r="FOX111" s="38"/>
      <c r="FOY111" s="38"/>
      <c r="FOZ111" s="38"/>
      <c r="FPA111" s="38"/>
      <c r="FPB111" s="38"/>
      <c r="FPC111" s="38"/>
      <c r="FPD111" s="38"/>
      <c r="FPE111" s="38"/>
      <c r="FPF111" s="38"/>
      <c r="FPG111" s="38"/>
      <c r="FPH111" s="38"/>
      <c r="FPI111" s="38"/>
      <c r="FPJ111" s="38"/>
      <c r="FPK111" s="38"/>
      <c r="FPL111" s="38"/>
      <c r="FPM111" s="38"/>
      <c r="FPN111" s="38"/>
      <c r="FPO111" s="38"/>
      <c r="FPP111" s="38"/>
      <c r="FPQ111" s="38"/>
      <c r="FPR111" s="38"/>
      <c r="FPS111" s="38"/>
      <c r="FPT111" s="38"/>
      <c r="FPU111" s="38"/>
      <c r="FPV111" s="38"/>
      <c r="FPW111" s="38"/>
      <c r="FPX111" s="38"/>
      <c r="FPY111" s="38"/>
      <c r="FPZ111" s="38"/>
      <c r="FQA111" s="38"/>
      <c r="FQB111" s="38"/>
      <c r="FQC111" s="38"/>
      <c r="FQD111" s="38"/>
      <c r="FQE111" s="38"/>
      <c r="FQF111" s="38"/>
      <c r="FQG111" s="38"/>
      <c r="FQH111" s="38"/>
      <c r="FQI111" s="38"/>
      <c r="FQJ111" s="38"/>
      <c r="FQK111" s="38"/>
      <c r="FQL111" s="38"/>
      <c r="FQM111" s="38"/>
      <c r="FQN111" s="38"/>
      <c r="FQO111" s="38"/>
      <c r="FQP111" s="38"/>
      <c r="FQQ111" s="38"/>
      <c r="FQR111" s="38"/>
      <c r="FQS111" s="38"/>
      <c r="FQT111" s="38"/>
      <c r="FQU111" s="38"/>
      <c r="FQV111" s="38"/>
      <c r="FQW111" s="38"/>
      <c r="FQX111" s="38"/>
      <c r="FQY111" s="38"/>
      <c r="FQZ111" s="38"/>
      <c r="FRA111" s="38"/>
      <c r="FRB111" s="38"/>
      <c r="FRC111" s="38"/>
      <c r="FRD111" s="38"/>
      <c r="FRE111" s="38"/>
      <c r="FRF111" s="38"/>
      <c r="FRG111" s="38"/>
      <c r="FRH111" s="38"/>
      <c r="FRI111" s="38"/>
      <c r="FRJ111" s="38"/>
      <c r="FRK111" s="38"/>
      <c r="FRL111" s="38"/>
      <c r="FRM111" s="38"/>
      <c r="FRN111" s="38"/>
      <c r="FRO111" s="38"/>
      <c r="FRP111" s="38"/>
      <c r="FRQ111" s="38"/>
      <c r="FRR111" s="38"/>
      <c r="FRS111" s="38"/>
      <c r="FRT111" s="38"/>
      <c r="FRU111" s="38"/>
      <c r="FRV111" s="38"/>
      <c r="FRW111" s="38"/>
      <c r="FRX111" s="38"/>
      <c r="FRY111" s="38"/>
      <c r="FRZ111" s="38"/>
      <c r="FSA111" s="38"/>
      <c r="FSB111" s="38"/>
      <c r="FSC111" s="38"/>
      <c r="FSD111" s="38"/>
      <c r="FSE111" s="38"/>
      <c r="FSF111" s="38"/>
      <c r="FSG111" s="38"/>
      <c r="FSH111" s="38"/>
      <c r="FSI111" s="38"/>
      <c r="FSJ111" s="38"/>
      <c r="FSK111" s="38"/>
      <c r="FSL111" s="38"/>
      <c r="FSM111" s="38"/>
      <c r="FSN111" s="38"/>
      <c r="FSO111" s="38"/>
      <c r="FSP111" s="38"/>
      <c r="FSQ111" s="38"/>
      <c r="FSR111" s="38"/>
      <c r="FSS111" s="38"/>
      <c r="FST111" s="38"/>
      <c r="FSU111" s="38"/>
      <c r="FSV111" s="38"/>
      <c r="FSW111" s="38"/>
      <c r="FSX111" s="38"/>
      <c r="FSY111" s="38"/>
      <c r="FSZ111" s="38"/>
      <c r="FTA111" s="38"/>
      <c r="FTB111" s="38"/>
      <c r="FTC111" s="38"/>
      <c r="FTD111" s="38"/>
      <c r="FTE111" s="38"/>
      <c r="FTF111" s="38"/>
      <c r="FTG111" s="38"/>
      <c r="FTH111" s="38"/>
      <c r="FTI111" s="38"/>
      <c r="FTJ111" s="38"/>
      <c r="FTK111" s="38"/>
      <c r="FTL111" s="38"/>
      <c r="FTM111" s="38"/>
      <c r="FTN111" s="38"/>
      <c r="FTO111" s="38"/>
      <c r="FTP111" s="38"/>
      <c r="FTQ111" s="38"/>
      <c r="FTR111" s="38"/>
      <c r="FTS111" s="38"/>
      <c r="FTT111" s="38"/>
      <c r="FTU111" s="38"/>
      <c r="FTV111" s="38"/>
      <c r="FTW111" s="38"/>
      <c r="FTX111" s="38"/>
      <c r="FTY111" s="38"/>
      <c r="FTZ111" s="38"/>
      <c r="FUA111" s="38"/>
      <c r="FUB111" s="38"/>
      <c r="FUC111" s="38"/>
      <c r="FUD111" s="38"/>
      <c r="FUE111" s="38"/>
      <c r="FUF111" s="38"/>
      <c r="FUG111" s="38"/>
      <c r="FUH111" s="38"/>
      <c r="FUI111" s="38"/>
      <c r="FUJ111" s="38"/>
      <c r="FUK111" s="38"/>
      <c r="FUL111" s="38"/>
      <c r="FUM111" s="38"/>
      <c r="FUN111" s="38"/>
      <c r="FUO111" s="38"/>
      <c r="FUP111" s="38"/>
      <c r="FUQ111" s="38"/>
      <c r="FUR111" s="38"/>
      <c r="FUS111" s="38"/>
      <c r="FUT111" s="38"/>
      <c r="FUU111" s="38"/>
      <c r="FUV111" s="38"/>
      <c r="FUW111" s="38"/>
      <c r="FUX111" s="38"/>
      <c r="FUY111" s="38"/>
      <c r="FUZ111" s="38"/>
      <c r="FVA111" s="38"/>
      <c r="FVB111" s="38"/>
      <c r="FVC111" s="38"/>
      <c r="FVD111" s="38"/>
      <c r="FVE111" s="38"/>
      <c r="FVF111" s="38"/>
      <c r="FVG111" s="38"/>
      <c r="FVH111" s="38"/>
      <c r="FVI111" s="38"/>
      <c r="FVJ111" s="38"/>
      <c r="FVK111" s="38"/>
      <c r="FVL111" s="38"/>
      <c r="FVM111" s="38"/>
      <c r="FVN111" s="38"/>
      <c r="FVO111" s="38"/>
      <c r="FVP111" s="38"/>
      <c r="FVQ111" s="38"/>
      <c r="FVR111" s="38"/>
      <c r="FVS111" s="38"/>
      <c r="FVT111" s="38"/>
      <c r="FVU111" s="38"/>
      <c r="FVV111" s="38"/>
      <c r="FVW111" s="38"/>
      <c r="FVX111" s="38"/>
      <c r="FVY111" s="38"/>
      <c r="FVZ111" s="38"/>
      <c r="FWA111" s="38"/>
      <c r="FWB111" s="38"/>
      <c r="FWC111" s="38"/>
      <c r="FWD111" s="38"/>
      <c r="FWE111" s="38"/>
      <c r="FWF111" s="38"/>
      <c r="FWG111" s="38"/>
      <c r="FWH111" s="38"/>
      <c r="FWI111" s="38"/>
      <c r="FWJ111" s="38"/>
      <c r="FWK111" s="38"/>
      <c r="FWL111" s="38"/>
      <c r="FWM111" s="38"/>
      <c r="FWN111" s="38"/>
      <c r="FWO111" s="38"/>
      <c r="FWP111" s="38"/>
      <c r="FWQ111" s="38"/>
      <c r="FWR111" s="38"/>
      <c r="FWS111" s="38"/>
      <c r="FWT111" s="38"/>
      <c r="FWU111" s="38"/>
      <c r="FWV111" s="38"/>
      <c r="FWW111" s="38"/>
      <c r="FWX111" s="38"/>
      <c r="FWY111" s="38"/>
      <c r="FWZ111" s="38"/>
      <c r="FXA111" s="38"/>
      <c r="FXB111" s="38"/>
      <c r="FXC111" s="38"/>
      <c r="FXD111" s="38"/>
      <c r="FXE111" s="38"/>
      <c r="FXF111" s="38"/>
      <c r="FXG111" s="38"/>
      <c r="FXH111" s="38"/>
      <c r="FXI111" s="38"/>
      <c r="FXJ111" s="38"/>
      <c r="FXK111" s="38"/>
      <c r="FXL111" s="38"/>
      <c r="FXM111" s="38"/>
      <c r="FXN111" s="38"/>
      <c r="FXO111" s="38"/>
      <c r="FXP111" s="38"/>
      <c r="FXQ111" s="38"/>
      <c r="FXR111" s="38"/>
      <c r="FXS111" s="38"/>
      <c r="FXT111" s="38"/>
      <c r="FXU111" s="38"/>
      <c r="FXV111" s="38"/>
      <c r="FXW111" s="38"/>
      <c r="FXX111" s="38"/>
      <c r="FXY111" s="38"/>
      <c r="FXZ111" s="38"/>
      <c r="FYA111" s="38"/>
      <c r="FYB111" s="38"/>
      <c r="FYC111" s="38"/>
      <c r="FYD111" s="38"/>
      <c r="FYE111" s="38"/>
      <c r="FYF111" s="38"/>
      <c r="FYG111" s="38"/>
      <c r="FYH111" s="38"/>
      <c r="FYI111" s="38"/>
      <c r="FYJ111" s="38"/>
      <c r="FYK111" s="38"/>
      <c r="FYL111" s="38"/>
      <c r="FYM111" s="38"/>
      <c r="FYN111" s="38"/>
      <c r="FYO111" s="38"/>
      <c r="FYP111" s="38"/>
      <c r="FYQ111" s="38"/>
      <c r="FYR111" s="38"/>
      <c r="FYS111" s="38"/>
      <c r="FYT111" s="38"/>
      <c r="FYU111" s="38"/>
      <c r="FYV111" s="38"/>
      <c r="FYW111" s="38"/>
      <c r="FYX111" s="38"/>
      <c r="FYY111" s="38"/>
      <c r="FYZ111" s="38"/>
      <c r="FZA111" s="38"/>
      <c r="FZB111" s="38"/>
      <c r="FZC111" s="38"/>
      <c r="FZD111" s="38"/>
      <c r="FZE111" s="38"/>
      <c r="FZF111" s="38"/>
      <c r="FZG111" s="38"/>
      <c r="FZH111" s="38"/>
      <c r="FZI111" s="38"/>
      <c r="FZJ111" s="38"/>
      <c r="FZK111" s="38"/>
      <c r="FZL111" s="38"/>
      <c r="FZM111" s="38"/>
      <c r="FZN111" s="38"/>
      <c r="FZO111" s="38"/>
      <c r="FZP111" s="38"/>
      <c r="FZQ111" s="38"/>
      <c r="FZR111" s="38"/>
      <c r="FZS111" s="38"/>
      <c r="FZT111" s="38"/>
      <c r="FZU111" s="38"/>
      <c r="FZV111" s="38"/>
      <c r="FZW111" s="38"/>
      <c r="FZX111" s="38"/>
      <c r="FZY111" s="38"/>
      <c r="FZZ111" s="38"/>
      <c r="GAA111" s="38"/>
      <c r="GAB111" s="38"/>
      <c r="GAC111" s="38"/>
      <c r="GAD111" s="38"/>
      <c r="GAE111" s="38"/>
      <c r="GAF111" s="38"/>
      <c r="GAG111" s="38"/>
      <c r="GAH111" s="38"/>
      <c r="GAI111" s="38"/>
      <c r="GAJ111" s="38"/>
      <c r="GAK111" s="38"/>
      <c r="GAL111" s="38"/>
      <c r="GAM111" s="38"/>
      <c r="GAN111" s="38"/>
      <c r="GAO111" s="38"/>
      <c r="GAP111" s="38"/>
      <c r="GAQ111" s="38"/>
      <c r="GAR111" s="38"/>
      <c r="GAS111" s="38"/>
      <c r="GAT111" s="38"/>
      <c r="GAU111" s="38"/>
      <c r="GAV111" s="38"/>
      <c r="GAW111" s="38"/>
      <c r="GAX111" s="38"/>
      <c r="GAY111" s="38"/>
      <c r="GAZ111" s="38"/>
      <c r="GBA111" s="38"/>
      <c r="GBB111" s="38"/>
      <c r="GBC111" s="38"/>
      <c r="GBD111" s="38"/>
      <c r="GBE111" s="38"/>
      <c r="GBF111" s="38"/>
      <c r="GBG111" s="38"/>
      <c r="GBH111" s="38"/>
      <c r="GBI111" s="38"/>
      <c r="GBJ111" s="38"/>
      <c r="GBK111" s="38"/>
      <c r="GBL111" s="38"/>
      <c r="GBM111" s="38"/>
      <c r="GBN111" s="38"/>
      <c r="GBO111" s="38"/>
      <c r="GBP111" s="38"/>
      <c r="GBQ111" s="38"/>
      <c r="GBR111" s="38"/>
      <c r="GBS111" s="38"/>
      <c r="GBT111" s="38"/>
      <c r="GBU111" s="38"/>
      <c r="GBV111" s="38"/>
      <c r="GBW111" s="38"/>
      <c r="GBX111" s="38"/>
      <c r="GBY111" s="38"/>
      <c r="GBZ111" s="38"/>
      <c r="GCA111" s="38"/>
      <c r="GCB111" s="38"/>
      <c r="GCC111" s="38"/>
      <c r="GCD111" s="38"/>
      <c r="GCE111" s="38"/>
      <c r="GCF111" s="38"/>
      <c r="GCG111" s="38"/>
      <c r="GCH111" s="38"/>
      <c r="GCI111" s="38"/>
      <c r="GCJ111" s="38"/>
      <c r="GCK111" s="38"/>
      <c r="GCL111" s="38"/>
      <c r="GCM111" s="38"/>
      <c r="GCN111" s="38"/>
      <c r="GCO111" s="38"/>
      <c r="GCP111" s="38"/>
      <c r="GCQ111" s="38"/>
      <c r="GCR111" s="38"/>
      <c r="GCS111" s="38"/>
      <c r="GCT111" s="38"/>
      <c r="GCU111" s="38"/>
      <c r="GCV111" s="38"/>
      <c r="GCW111" s="38"/>
      <c r="GCX111" s="38"/>
      <c r="GCY111" s="38"/>
      <c r="GCZ111" s="38"/>
      <c r="GDA111" s="38"/>
      <c r="GDB111" s="38"/>
      <c r="GDC111" s="38"/>
      <c r="GDD111" s="38"/>
      <c r="GDE111" s="38"/>
      <c r="GDF111" s="38"/>
      <c r="GDG111" s="38"/>
      <c r="GDH111" s="38"/>
      <c r="GDI111" s="38"/>
      <c r="GDJ111" s="38"/>
      <c r="GDK111" s="38"/>
      <c r="GDL111" s="38"/>
      <c r="GDM111" s="38"/>
      <c r="GDN111" s="38"/>
      <c r="GDO111" s="38"/>
      <c r="GDP111" s="38"/>
      <c r="GDQ111" s="38"/>
      <c r="GDR111" s="38"/>
      <c r="GDS111" s="38"/>
      <c r="GDT111" s="38"/>
      <c r="GDU111" s="38"/>
      <c r="GDV111" s="38"/>
      <c r="GDW111" s="38"/>
      <c r="GDX111" s="38"/>
      <c r="GDY111" s="38"/>
      <c r="GDZ111" s="38"/>
      <c r="GEA111" s="38"/>
      <c r="GEB111" s="38"/>
      <c r="GEC111" s="38"/>
      <c r="GED111" s="38"/>
      <c r="GEE111" s="38"/>
      <c r="GEF111" s="38"/>
      <c r="GEG111" s="38"/>
      <c r="GEH111" s="38"/>
      <c r="GEI111" s="38"/>
      <c r="GEJ111" s="38"/>
      <c r="GEK111" s="38"/>
      <c r="GEL111" s="38"/>
      <c r="GEM111" s="38"/>
      <c r="GEN111" s="38"/>
      <c r="GEO111" s="38"/>
      <c r="GEP111" s="38"/>
      <c r="GEQ111" s="38"/>
      <c r="GER111" s="38"/>
      <c r="GES111" s="38"/>
      <c r="GET111" s="38"/>
      <c r="GEU111" s="38"/>
      <c r="GEV111" s="38"/>
      <c r="GEW111" s="38"/>
      <c r="GEX111" s="38"/>
      <c r="GEY111" s="38"/>
      <c r="GEZ111" s="38"/>
      <c r="GFA111" s="38"/>
      <c r="GFB111" s="38"/>
      <c r="GFC111" s="38"/>
      <c r="GFD111" s="38"/>
      <c r="GFE111" s="38"/>
      <c r="GFF111" s="38"/>
      <c r="GFG111" s="38"/>
      <c r="GFH111" s="38"/>
      <c r="GFI111" s="38"/>
      <c r="GFJ111" s="38"/>
      <c r="GFK111" s="38"/>
      <c r="GFL111" s="38"/>
      <c r="GFM111" s="38"/>
      <c r="GFN111" s="38"/>
      <c r="GFO111" s="38"/>
      <c r="GFP111" s="38"/>
      <c r="GFQ111" s="38"/>
      <c r="GFR111" s="38"/>
      <c r="GFS111" s="38"/>
      <c r="GFT111" s="38"/>
      <c r="GFU111" s="38"/>
      <c r="GFV111" s="38"/>
      <c r="GFW111" s="38"/>
      <c r="GFX111" s="38"/>
      <c r="GFY111" s="38"/>
      <c r="GFZ111" s="38"/>
      <c r="GGA111" s="38"/>
      <c r="GGB111" s="38"/>
      <c r="GGC111" s="38"/>
      <c r="GGD111" s="38"/>
      <c r="GGE111" s="38"/>
      <c r="GGF111" s="38"/>
      <c r="GGG111" s="38"/>
      <c r="GGH111" s="38"/>
      <c r="GGI111" s="38"/>
      <c r="GGJ111" s="38"/>
      <c r="GGK111" s="38"/>
      <c r="GGL111" s="38"/>
      <c r="GGM111" s="38"/>
      <c r="GGN111" s="38"/>
      <c r="GGO111" s="38"/>
      <c r="GGP111" s="38"/>
      <c r="GGQ111" s="38"/>
      <c r="GGR111" s="38"/>
      <c r="GGS111" s="38"/>
      <c r="GGT111" s="38"/>
      <c r="GGU111" s="38"/>
      <c r="GGV111" s="38"/>
      <c r="GGW111" s="38"/>
      <c r="GGX111" s="38"/>
      <c r="GGY111" s="38"/>
      <c r="GGZ111" s="38"/>
      <c r="GHA111" s="38"/>
      <c r="GHB111" s="38"/>
      <c r="GHC111" s="38"/>
      <c r="GHD111" s="38"/>
      <c r="GHE111" s="38"/>
      <c r="GHF111" s="38"/>
      <c r="GHG111" s="38"/>
      <c r="GHH111" s="38"/>
      <c r="GHI111" s="38"/>
      <c r="GHJ111" s="38"/>
      <c r="GHK111" s="38"/>
      <c r="GHL111" s="38"/>
      <c r="GHM111" s="38"/>
      <c r="GHN111" s="38"/>
      <c r="GHO111" s="38"/>
      <c r="GHP111" s="38"/>
      <c r="GHQ111" s="38"/>
      <c r="GHR111" s="38"/>
      <c r="GHS111" s="38"/>
      <c r="GHT111" s="38"/>
      <c r="GHU111" s="38"/>
      <c r="GHV111" s="38"/>
      <c r="GHW111" s="38"/>
      <c r="GHX111" s="38"/>
      <c r="GHY111" s="38"/>
      <c r="GHZ111" s="38"/>
      <c r="GIA111" s="38"/>
      <c r="GIB111" s="38"/>
      <c r="GIC111" s="38"/>
      <c r="GID111" s="38"/>
      <c r="GIE111" s="38"/>
      <c r="GIF111" s="38"/>
      <c r="GIG111" s="38"/>
      <c r="GIH111" s="38"/>
      <c r="GII111" s="38"/>
      <c r="GIJ111" s="38"/>
      <c r="GIK111" s="38"/>
      <c r="GIL111" s="38"/>
      <c r="GIM111" s="38"/>
      <c r="GIN111" s="38"/>
      <c r="GIO111" s="38"/>
      <c r="GIP111" s="38"/>
      <c r="GIQ111" s="38"/>
      <c r="GIR111" s="38"/>
      <c r="GIS111" s="38"/>
      <c r="GIT111" s="38"/>
      <c r="GIU111" s="38"/>
      <c r="GIV111" s="38"/>
      <c r="GIW111" s="38"/>
      <c r="GIX111" s="38"/>
      <c r="GIY111" s="38"/>
      <c r="GIZ111" s="38"/>
      <c r="GJA111" s="38"/>
      <c r="GJB111" s="38"/>
      <c r="GJC111" s="38"/>
      <c r="GJD111" s="38"/>
      <c r="GJE111" s="38"/>
      <c r="GJF111" s="38"/>
      <c r="GJG111" s="38"/>
      <c r="GJH111" s="38"/>
      <c r="GJI111" s="38"/>
      <c r="GJJ111" s="38"/>
      <c r="GJK111" s="38"/>
      <c r="GJL111" s="38"/>
      <c r="GJM111" s="38"/>
      <c r="GJN111" s="38"/>
      <c r="GJO111" s="38"/>
      <c r="GJP111" s="38"/>
      <c r="GJQ111" s="38"/>
      <c r="GJR111" s="38"/>
      <c r="GJS111" s="38"/>
      <c r="GJT111" s="38"/>
      <c r="GJU111" s="38"/>
      <c r="GJV111" s="38"/>
      <c r="GJW111" s="38"/>
      <c r="GJX111" s="38"/>
      <c r="GJY111" s="38"/>
      <c r="GJZ111" s="38"/>
      <c r="GKA111" s="38"/>
      <c r="GKB111" s="38"/>
      <c r="GKC111" s="38"/>
      <c r="GKD111" s="38"/>
      <c r="GKE111" s="38"/>
      <c r="GKF111" s="38"/>
      <c r="GKG111" s="38"/>
      <c r="GKH111" s="38"/>
      <c r="GKI111" s="38"/>
      <c r="GKJ111" s="38"/>
      <c r="GKK111" s="38"/>
      <c r="GKL111" s="38"/>
      <c r="GKM111" s="38"/>
      <c r="GKN111" s="38"/>
      <c r="GKO111" s="38"/>
      <c r="GKP111" s="38"/>
      <c r="GKQ111" s="38"/>
      <c r="GKR111" s="38"/>
      <c r="GKS111" s="38"/>
      <c r="GKT111" s="38"/>
      <c r="GKU111" s="38"/>
      <c r="GKV111" s="38"/>
      <c r="GKW111" s="38"/>
      <c r="GKX111" s="38"/>
      <c r="GKY111" s="38"/>
      <c r="GKZ111" s="38"/>
      <c r="GLA111" s="38"/>
      <c r="GLB111" s="38"/>
      <c r="GLC111" s="38"/>
      <c r="GLD111" s="38"/>
      <c r="GLE111" s="38"/>
      <c r="GLF111" s="38"/>
      <c r="GLG111" s="38"/>
      <c r="GLH111" s="38"/>
      <c r="GLI111" s="38"/>
      <c r="GLJ111" s="38"/>
      <c r="GLK111" s="38"/>
      <c r="GLL111" s="38"/>
      <c r="GLM111" s="38"/>
      <c r="GLN111" s="38"/>
      <c r="GLO111" s="38"/>
      <c r="GLP111" s="38"/>
      <c r="GLQ111" s="38"/>
      <c r="GLR111" s="38"/>
      <c r="GLS111" s="38"/>
      <c r="GLT111" s="38"/>
      <c r="GLU111" s="38"/>
      <c r="GLV111" s="38"/>
      <c r="GLW111" s="38"/>
      <c r="GLX111" s="38"/>
      <c r="GLY111" s="38"/>
      <c r="GLZ111" s="38"/>
      <c r="GMA111" s="38"/>
      <c r="GMB111" s="38"/>
      <c r="GMC111" s="38"/>
      <c r="GMD111" s="38"/>
      <c r="GME111" s="38"/>
      <c r="GMF111" s="38"/>
      <c r="GMG111" s="38"/>
      <c r="GMH111" s="38"/>
      <c r="GMI111" s="38"/>
      <c r="GMJ111" s="38"/>
      <c r="GMK111" s="38"/>
      <c r="GML111" s="38"/>
      <c r="GMM111" s="38"/>
      <c r="GMN111" s="38"/>
      <c r="GMO111" s="38"/>
      <c r="GMP111" s="38"/>
      <c r="GMQ111" s="38"/>
      <c r="GMR111" s="38"/>
      <c r="GMS111" s="38"/>
      <c r="GMT111" s="38"/>
      <c r="GMU111" s="38"/>
      <c r="GMV111" s="38"/>
      <c r="GMW111" s="38"/>
      <c r="GMX111" s="38"/>
      <c r="GMY111" s="38"/>
      <c r="GMZ111" s="38"/>
      <c r="GNA111" s="38"/>
      <c r="GNB111" s="38"/>
      <c r="GNC111" s="38"/>
      <c r="GND111" s="38"/>
      <c r="GNE111" s="38"/>
      <c r="GNF111" s="38"/>
      <c r="GNG111" s="38"/>
      <c r="GNH111" s="38"/>
      <c r="GNI111" s="38"/>
      <c r="GNJ111" s="38"/>
      <c r="GNK111" s="38"/>
      <c r="GNL111" s="38"/>
      <c r="GNM111" s="38"/>
      <c r="GNN111" s="38"/>
      <c r="GNO111" s="38"/>
      <c r="GNP111" s="38"/>
      <c r="GNQ111" s="38"/>
      <c r="GNR111" s="38"/>
      <c r="GNS111" s="38"/>
      <c r="GNT111" s="38"/>
      <c r="GNU111" s="38"/>
      <c r="GNV111" s="38"/>
      <c r="GNW111" s="38"/>
      <c r="GNX111" s="38"/>
      <c r="GNY111" s="38"/>
      <c r="GNZ111" s="38"/>
      <c r="GOA111" s="38"/>
      <c r="GOB111" s="38"/>
      <c r="GOC111" s="38"/>
      <c r="GOD111" s="38"/>
      <c r="GOE111" s="38"/>
      <c r="GOF111" s="38"/>
      <c r="GOG111" s="38"/>
      <c r="GOH111" s="38"/>
      <c r="GOI111" s="38"/>
      <c r="GOJ111" s="38"/>
      <c r="GOK111" s="38"/>
      <c r="GOL111" s="38"/>
      <c r="GOM111" s="38"/>
      <c r="GON111" s="38"/>
      <c r="GOO111" s="38"/>
      <c r="GOP111" s="38"/>
      <c r="GOQ111" s="38"/>
      <c r="GOR111" s="38"/>
      <c r="GOS111" s="38"/>
      <c r="GOT111" s="38"/>
      <c r="GOU111" s="38"/>
      <c r="GOV111" s="38"/>
      <c r="GOW111" s="38"/>
      <c r="GOX111" s="38"/>
      <c r="GOY111" s="38"/>
      <c r="GOZ111" s="38"/>
      <c r="GPA111" s="38"/>
      <c r="GPB111" s="38"/>
      <c r="GPC111" s="38"/>
      <c r="GPD111" s="38"/>
      <c r="GPE111" s="38"/>
      <c r="GPF111" s="38"/>
      <c r="GPG111" s="38"/>
      <c r="GPH111" s="38"/>
      <c r="GPI111" s="38"/>
      <c r="GPJ111" s="38"/>
      <c r="GPK111" s="38"/>
      <c r="GPL111" s="38"/>
      <c r="GPM111" s="38"/>
      <c r="GPN111" s="38"/>
      <c r="GPO111" s="38"/>
      <c r="GPP111" s="38"/>
      <c r="GPQ111" s="38"/>
      <c r="GPR111" s="38"/>
      <c r="GPS111" s="38"/>
      <c r="GPT111" s="38"/>
      <c r="GPU111" s="38"/>
      <c r="GPV111" s="38"/>
      <c r="GPW111" s="38"/>
      <c r="GPX111" s="38"/>
      <c r="GPY111" s="38"/>
      <c r="GPZ111" s="38"/>
      <c r="GQA111" s="38"/>
      <c r="GQB111" s="38"/>
      <c r="GQC111" s="38"/>
      <c r="GQD111" s="38"/>
      <c r="GQE111" s="38"/>
      <c r="GQF111" s="38"/>
      <c r="GQG111" s="38"/>
      <c r="GQH111" s="38"/>
      <c r="GQI111" s="38"/>
      <c r="GQJ111" s="38"/>
      <c r="GQK111" s="38"/>
      <c r="GQL111" s="38"/>
      <c r="GQM111" s="38"/>
      <c r="GQN111" s="38"/>
      <c r="GQO111" s="38"/>
      <c r="GQP111" s="38"/>
      <c r="GQQ111" s="38"/>
      <c r="GQR111" s="38"/>
      <c r="GQS111" s="38"/>
      <c r="GQT111" s="38"/>
      <c r="GQU111" s="38"/>
      <c r="GQV111" s="38"/>
      <c r="GQW111" s="38"/>
      <c r="GQX111" s="38"/>
      <c r="GQY111" s="38"/>
      <c r="GQZ111" s="38"/>
      <c r="GRA111" s="38"/>
      <c r="GRB111" s="38"/>
      <c r="GRC111" s="38"/>
      <c r="GRD111" s="38"/>
      <c r="GRE111" s="38"/>
      <c r="GRF111" s="38"/>
      <c r="GRG111" s="38"/>
      <c r="GRH111" s="38"/>
      <c r="GRI111" s="38"/>
      <c r="GRJ111" s="38"/>
      <c r="GRK111" s="38"/>
      <c r="GRL111" s="38"/>
      <c r="GRM111" s="38"/>
      <c r="GRN111" s="38"/>
      <c r="GRO111" s="38"/>
      <c r="GRP111" s="38"/>
      <c r="GRQ111" s="38"/>
      <c r="GRR111" s="38"/>
      <c r="GRS111" s="38"/>
      <c r="GRT111" s="38"/>
      <c r="GRU111" s="38"/>
      <c r="GRV111" s="38"/>
      <c r="GRW111" s="38"/>
      <c r="GRX111" s="38"/>
      <c r="GRY111" s="38"/>
      <c r="GRZ111" s="38"/>
      <c r="GSA111" s="38"/>
      <c r="GSB111" s="38"/>
      <c r="GSC111" s="38"/>
      <c r="GSD111" s="38"/>
      <c r="GSE111" s="38"/>
      <c r="GSF111" s="38"/>
      <c r="GSG111" s="38"/>
      <c r="GSH111" s="38"/>
      <c r="GSI111" s="38"/>
      <c r="GSJ111" s="38"/>
      <c r="GSK111" s="38"/>
      <c r="GSL111" s="38"/>
      <c r="GSM111" s="38"/>
      <c r="GSN111" s="38"/>
      <c r="GSO111" s="38"/>
      <c r="GSP111" s="38"/>
      <c r="GSQ111" s="38"/>
      <c r="GSR111" s="38"/>
      <c r="GSS111" s="38"/>
      <c r="GST111" s="38"/>
      <c r="GSU111" s="38"/>
      <c r="GSV111" s="38"/>
      <c r="GSW111" s="38"/>
      <c r="GSX111" s="38"/>
      <c r="GSY111" s="38"/>
      <c r="GSZ111" s="38"/>
      <c r="GTA111" s="38"/>
      <c r="GTB111" s="38"/>
      <c r="GTC111" s="38"/>
      <c r="GTD111" s="38"/>
      <c r="GTE111" s="38"/>
      <c r="GTF111" s="38"/>
      <c r="GTG111" s="38"/>
      <c r="GTH111" s="38"/>
      <c r="GTI111" s="38"/>
      <c r="GTJ111" s="38"/>
      <c r="GTK111" s="38"/>
      <c r="GTL111" s="38"/>
      <c r="GTM111" s="38"/>
      <c r="GTN111" s="38"/>
      <c r="GTO111" s="38"/>
      <c r="GTP111" s="38"/>
      <c r="GTQ111" s="38"/>
      <c r="GTR111" s="38"/>
      <c r="GTS111" s="38"/>
      <c r="GTT111" s="38"/>
      <c r="GTU111" s="38"/>
      <c r="GTV111" s="38"/>
      <c r="GTW111" s="38"/>
      <c r="GTX111" s="38"/>
      <c r="GTY111" s="38"/>
      <c r="GTZ111" s="38"/>
      <c r="GUA111" s="38"/>
      <c r="GUB111" s="38"/>
      <c r="GUC111" s="38"/>
      <c r="GUD111" s="38"/>
      <c r="GUE111" s="38"/>
      <c r="GUF111" s="38"/>
      <c r="GUG111" s="38"/>
      <c r="GUH111" s="38"/>
      <c r="GUI111" s="38"/>
      <c r="GUJ111" s="38"/>
      <c r="GUK111" s="38"/>
      <c r="GUL111" s="38"/>
      <c r="GUM111" s="38"/>
      <c r="GUN111" s="38"/>
      <c r="GUO111" s="38"/>
      <c r="GUP111" s="38"/>
      <c r="GUQ111" s="38"/>
      <c r="GUR111" s="38"/>
      <c r="GUS111" s="38"/>
      <c r="GUT111" s="38"/>
      <c r="GUU111" s="38"/>
      <c r="GUV111" s="38"/>
      <c r="GUW111" s="38"/>
      <c r="GUX111" s="38"/>
      <c r="GUY111" s="38"/>
      <c r="GUZ111" s="38"/>
      <c r="GVA111" s="38"/>
      <c r="GVB111" s="38"/>
      <c r="GVC111" s="38"/>
      <c r="GVD111" s="38"/>
      <c r="GVE111" s="38"/>
      <c r="GVF111" s="38"/>
      <c r="GVG111" s="38"/>
      <c r="GVH111" s="38"/>
      <c r="GVI111" s="38"/>
      <c r="GVJ111" s="38"/>
      <c r="GVK111" s="38"/>
      <c r="GVL111" s="38"/>
      <c r="GVM111" s="38"/>
      <c r="GVN111" s="38"/>
      <c r="GVO111" s="38"/>
      <c r="GVP111" s="38"/>
      <c r="GVQ111" s="38"/>
      <c r="GVR111" s="38"/>
      <c r="GVS111" s="38"/>
      <c r="GVT111" s="38"/>
      <c r="GVU111" s="38"/>
      <c r="GVV111" s="38"/>
      <c r="GVW111" s="38"/>
      <c r="GVX111" s="38"/>
      <c r="GVY111" s="38"/>
      <c r="GVZ111" s="38"/>
      <c r="GWA111" s="38"/>
      <c r="GWB111" s="38"/>
      <c r="GWC111" s="38"/>
      <c r="GWD111" s="38"/>
      <c r="GWE111" s="38"/>
      <c r="GWF111" s="38"/>
      <c r="GWG111" s="38"/>
      <c r="GWH111" s="38"/>
      <c r="GWI111" s="38"/>
      <c r="GWJ111" s="38"/>
      <c r="GWK111" s="38"/>
      <c r="GWL111" s="38"/>
      <c r="GWM111" s="38"/>
      <c r="GWN111" s="38"/>
      <c r="GWO111" s="38"/>
      <c r="GWP111" s="38"/>
      <c r="GWQ111" s="38"/>
      <c r="GWR111" s="38"/>
      <c r="GWS111" s="38"/>
      <c r="GWT111" s="38"/>
      <c r="GWU111" s="38"/>
      <c r="GWV111" s="38"/>
      <c r="GWW111" s="38"/>
      <c r="GWX111" s="38"/>
      <c r="GWY111" s="38"/>
      <c r="GWZ111" s="38"/>
      <c r="GXA111" s="38"/>
      <c r="GXB111" s="38"/>
      <c r="GXC111" s="38"/>
      <c r="GXD111" s="38"/>
      <c r="GXE111" s="38"/>
      <c r="GXF111" s="38"/>
      <c r="GXG111" s="38"/>
      <c r="GXH111" s="38"/>
      <c r="GXI111" s="38"/>
      <c r="GXJ111" s="38"/>
      <c r="GXK111" s="38"/>
      <c r="GXL111" s="38"/>
      <c r="GXM111" s="38"/>
      <c r="GXN111" s="38"/>
      <c r="GXO111" s="38"/>
      <c r="GXP111" s="38"/>
      <c r="GXQ111" s="38"/>
      <c r="GXR111" s="38"/>
      <c r="GXS111" s="38"/>
      <c r="GXT111" s="38"/>
      <c r="GXU111" s="38"/>
      <c r="GXV111" s="38"/>
      <c r="GXW111" s="38"/>
      <c r="GXX111" s="38"/>
      <c r="GXY111" s="38"/>
      <c r="GXZ111" s="38"/>
      <c r="GYA111" s="38"/>
      <c r="GYB111" s="38"/>
      <c r="GYC111" s="38"/>
      <c r="GYD111" s="38"/>
      <c r="GYE111" s="38"/>
      <c r="GYF111" s="38"/>
      <c r="GYG111" s="38"/>
      <c r="GYH111" s="38"/>
      <c r="GYI111" s="38"/>
      <c r="GYJ111" s="38"/>
      <c r="GYK111" s="38"/>
      <c r="GYL111" s="38"/>
      <c r="GYM111" s="38"/>
      <c r="GYN111" s="38"/>
      <c r="GYO111" s="38"/>
      <c r="GYP111" s="38"/>
      <c r="GYQ111" s="38"/>
      <c r="GYR111" s="38"/>
      <c r="GYS111" s="38"/>
      <c r="GYT111" s="38"/>
      <c r="GYU111" s="38"/>
      <c r="GYV111" s="38"/>
      <c r="GYW111" s="38"/>
      <c r="GYX111" s="38"/>
      <c r="GYY111" s="38"/>
      <c r="GYZ111" s="38"/>
      <c r="GZA111" s="38"/>
      <c r="GZB111" s="38"/>
      <c r="GZC111" s="38"/>
      <c r="GZD111" s="38"/>
      <c r="GZE111" s="38"/>
      <c r="GZF111" s="38"/>
      <c r="GZG111" s="38"/>
      <c r="GZH111" s="38"/>
      <c r="GZI111" s="38"/>
      <c r="GZJ111" s="38"/>
      <c r="GZK111" s="38"/>
      <c r="GZL111" s="38"/>
      <c r="GZM111" s="38"/>
      <c r="GZN111" s="38"/>
      <c r="GZO111" s="38"/>
      <c r="GZP111" s="38"/>
      <c r="GZQ111" s="38"/>
      <c r="GZR111" s="38"/>
      <c r="GZS111" s="38"/>
      <c r="GZT111" s="38"/>
      <c r="GZU111" s="38"/>
      <c r="GZV111" s="38"/>
      <c r="GZW111" s="38"/>
      <c r="GZX111" s="38"/>
      <c r="GZY111" s="38"/>
      <c r="GZZ111" s="38"/>
      <c r="HAA111" s="38"/>
      <c r="HAB111" s="38"/>
      <c r="HAC111" s="38"/>
      <c r="HAD111" s="38"/>
      <c r="HAE111" s="38"/>
      <c r="HAF111" s="38"/>
      <c r="HAG111" s="38"/>
      <c r="HAH111" s="38"/>
      <c r="HAI111" s="38"/>
      <c r="HAJ111" s="38"/>
      <c r="HAK111" s="38"/>
      <c r="HAL111" s="38"/>
      <c r="HAM111" s="38"/>
      <c r="HAN111" s="38"/>
      <c r="HAO111" s="38"/>
      <c r="HAP111" s="38"/>
      <c r="HAQ111" s="38"/>
      <c r="HAR111" s="38"/>
      <c r="HAS111" s="38"/>
      <c r="HAT111" s="38"/>
      <c r="HAU111" s="38"/>
      <c r="HAV111" s="38"/>
      <c r="HAW111" s="38"/>
      <c r="HAX111" s="38"/>
      <c r="HAY111" s="38"/>
      <c r="HAZ111" s="38"/>
      <c r="HBA111" s="38"/>
      <c r="HBB111" s="38"/>
      <c r="HBC111" s="38"/>
      <c r="HBD111" s="38"/>
      <c r="HBE111" s="38"/>
      <c r="HBF111" s="38"/>
      <c r="HBG111" s="38"/>
      <c r="HBH111" s="38"/>
      <c r="HBI111" s="38"/>
      <c r="HBJ111" s="38"/>
      <c r="HBK111" s="38"/>
      <c r="HBL111" s="38"/>
      <c r="HBM111" s="38"/>
      <c r="HBN111" s="38"/>
      <c r="HBO111" s="38"/>
      <c r="HBP111" s="38"/>
      <c r="HBQ111" s="38"/>
      <c r="HBR111" s="38"/>
      <c r="HBS111" s="38"/>
      <c r="HBT111" s="38"/>
      <c r="HBU111" s="38"/>
      <c r="HBV111" s="38"/>
      <c r="HBW111" s="38"/>
      <c r="HBX111" s="38"/>
      <c r="HBY111" s="38"/>
      <c r="HBZ111" s="38"/>
      <c r="HCA111" s="38"/>
      <c r="HCB111" s="38"/>
      <c r="HCC111" s="38"/>
      <c r="HCD111" s="38"/>
      <c r="HCE111" s="38"/>
      <c r="HCF111" s="38"/>
      <c r="HCG111" s="38"/>
      <c r="HCH111" s="38"/>
      <c r="HCI111" s="38"/>
      <c r="HCJ111" s="38"/>
      <c r="HCK111" s="38"/>
      <c r="HCL111" s="38"/>
      <c r="HCM111" s="38"/>
      <c r="HCN111" s="38"/>
      <c r="HCO111" s="38"/>
      <c r="HCP111" s="38"/>
      <c r="HCQ111" s="38"/>
      <c r="HCR111" s="38"/>
      <c r="HCS111" s="38"/>
      <c r="HCT111" s="38"/>
      <c r="HCU111" s="38"/>
      <c r="HCV111" s="38"/>
      <c r="HCW111" s="38"/>
      <c r="HCX111" s="38"/>
      <c r="HCY111" s="38"/>
      <c r="HCZ111" s="38"/>
      <c r="HDA111" s="38"/>
      <c r="HDB111" s="38"/>
      <c r="HDC111" s="38"/>
      <c r="HDD111" s="38"/>
      <c r="HDE111" s="38"/>
      <c r="HDF111" s="38"/>
      <c r="HDG111" s="38"/>
      <c r="HDH111" s="38"/>
      <c r="HDI111" s="38"/>
      <c r="HDJ111" s="38"/>
      <c r="HDK111" s="38"/>
      <c r="HDL111" s="38"/>
      <c r="HDM111" s="38"/>
      <c r="HDN111" s="38"/>
      <c r="HDO111" s="38"/>
      <c r="HDP111" s="38"/>
      <c r="HDQ111" s="38"/>
      <c r="HDR111" s="38"/>
      <c r="HDS111" s="38"/>
      <c r="HDT111" s="38"/>
      <c r="HDU111" s="38"/>
      <c r="HDV111" s="38"/>
      <c r="HDW111" s="38"/>
      <c r="HDX111" s="38"/>
      <c r="HDY111" s="38"/>
      <c r="HDZ111" s="38"/>
      <c r="HEA111" s="38"/>
      <c r="HEB111" s="38"/>
      <c r="HEC111" s="38"/>
      <c r="HED111" s="38"/>
      <c r="HEE111" s="38"/>
      <c r="HEF111" s="38"/>
      <c r="HEG111" s="38"/>
      <c r="HEH111" s="38"/>
      <c r="HEI111" s="38"/>
      <c r="HEJ111" s="38"/>
      <c r="HEK111" s="38"/>
      <c r="HEL111" s="38"/>
      <c r="HEM111" s="38"/>
      <c r="HEN111" s="38"/>
      <c r="HEO111" s="38"/>
      <c r="HEP111" s="38"/>
      <c r="HEQ111" s="38"/>
      <c r="HER111" s="38"/>
      <c r="HES111" s="38"/>
      <c r="HET111" s="38"/>
      <c r="HEU111" s="38"/>
      <c r="HEV111" s="38"/>
      <c r="HEW111" s="38"/>
      <c r="HEX111" s="38"/>
      <c r="HEY111" s="38"/>
      <c r="HEZ111" s="38"/>
      <c r="HFA111" s="38"/>
      <c r="HFB111" s="38"/>
      <c r="HFC111" s="38"/>
      <c r="HFD111" s="38"/>
      <c r="HFE111" s="38"/>
      <c r="HFF111" s="38"/>
      <c r="HFG111" s="38"/>
      <c r="HFH111" s="38"/>
      <c r="HFI111" s="38"/>
      <c r="HFJ111" s="38"/>
      <c r="HFK111" s="38"/>
      <c r="HFL111" s="38"/>
      <c r="HFM111" s="38"/>
      <c r="HFN111" s="38"/>
      <c r="HFO111" s="38"/>
      <c r="HFP111" s="38"/>
      <c r="HFQ111" s="38"/>
      <c r="HFR111" s="38"/>
      <c r="HFS111" s="38"/>
      <c r="HFT111" s="38"/>
      <c r="HFU111" s="38"/>
      <c r="HFV111" s="38"/>
      <c r="HFW111" s="38"/>
      <c r="HFX111" s="38"/>
      <c r="HFY111" s="38"/>
      <c r="HFZ111" s="38"/>
      <c r="HGA111" s="38"/>
      <c r="HGB111" s="38"/>
      <c r="HGC111" s="38"/>
      <c r="HGD111" s="38"/>
      <c r="HGE111" s="38"/>
      <c r="HGF111" s="38"/>
      <c r="HGG111" s="38"/>
      <c r="HGH111" s="38"/>
      <c r="HGI111" s="38"/>
      <c r="HGJ111" s="38"/>
      <c r="HGK111" s="38"/>
      <c r="HGL111" s="38"/>
      <c r="HGM111" s="38"/>
      <c r="HGN111" s="38"/>
      <c r="HGO111" s="38"/>
      <c r="HGP111" s="38"/>
      <c r="HGQ111" s="38"/>
      <c r="HGR111" s="38"/>
      <c r="HGS111" s="38"/>
      <c r="HGT111" s="38"/>
      <c r="HGU111" s="38"/>
      <c r="HGV111" s="38"/>
      <c r="HGW111" s="38"/>
      <c r="HGX111" s="38"/>
      <c r="HGY111" s="38"/>
      <c r="HGZ111" s="38"/>
      <c r="HHA111" s="38"/>
      <c r="HHB111" s="38"/>
      <c r="HHC111" s="38"/>
      <c r="HHD111" s="38"/>
      <c r="HHE111" s="38"/>
      <c r="HHF111" s="38"/>
      <c r="HHG111" s="38"/>
      <c r="HHH111" s="38"/>
      <c r="HHI111" s="38"/>
      <c r="HHJ111" s="38"/>
      <c r="HHK111" s="38"/>
      <c r="HHL111" s="38"/>
      <c r="HHM111" s="38"/>
      <c r="HHN111" s="38"/>
      <c r="HHO111" s="38"/>
      <c r="HHP111" s="38"/>
      <c r="HHQ111" s="38"/>
      <c r="HHR111" s="38"/>
      <c r="HHS111" s="38"/>
      <c r="HHT111" s="38"/>
      <c r="HHU111" s="38"/>
      <c r="HHV111" s="38"/>
      <c r="HHW111" s="38"/>
      <c r="HHX111" s="38"/>
      <c r="HHY111" s="38"/>
      <c r="HHZ111" s="38"/>
      <c r="HIA111" s="38"/>
      <c r="HIB111" s="38"/>
      <c r="HIC111" s="38"/>
      <c r="HID111" s="38"/>
      <c r="HIE111" s="38"/>
      <c r="HIF111" s="38"/>
      <c r="HIG111" s="38"/>
      <c r="HIH111" s="38"/>
      <c r="HII111" s="38"/>
      <c r="HIJ111" s="38"/>
      <c r="HIK111" s="38"/>
      <c r="HIL111" s="38"/>
      <c r="HIM111" s="38"/>
      <c r="HIN111" s="38"/>
      <c r="HIO111" s="38"/>
      <c r="HIP111" s="38"/>
      <c r="HIQ111" s="38"/>
      <c r="HIR111" s="38"/>
      <c r="HIS111" s="38"/>
      <c r="HIT111" s="38"/>
      <c r="HIU111" s="38"/>
      <c r="HIV111" s="38"/>
      <c r="HIW111" s="38"/>
      <c r="HIX111" s="38"/>
      <c r="HIY111" s="38"/>
      <c r="HIZ111" s="38"/>
      <c r="HJA111" s="38"/>
      <c r="HJB111" s="38"/>
      <c r="HJC111" s="38"/>
      <c r="HJD111" s="38"/>
      <c r="HJE111" s="38"/>
      <c r="HJF111" s="38"/>
      <c r="HJG111" s="38"/>
      <c r="HJH111" s="38"/>
      <c r="HJI111" s="38"/>
      <c r="HJJ111" s="38"/>
      <c r="HJK111" s="38"/>
      <c r="HJL111" s="38"/>
      <c r="HJM111" s="38"/>
      <c r="HJN111" s="38"/>
      <c r="HJO111" s="38"/>
      <c r="HJP111" s="38"/>
      <c r="HJQ111" s="38"/>
      <c r="HJR111" s="38"/>
      <c r="HJS111" s="38"/>
      <c r="HJT111" s="38"/>
      <c r="HJU111" s="38"/>
      <c r="HJV111" s="38"/>
      <c r="HJW111" s="38"/>
      <c r="HJX111" s="38"/>
      <c r="HJY111" s="38"/>
      <c r="HJZ111" s="38"/>
      <c r="HKA111" s="38"/>
      <c r="HKB111" s="38"/>
      <c r="HKC111" s="38"/>
      <c r="HKD111" s="38"/>
      <c r="HKE111" s="38"/>
      <c r="HKF111" s="38"/>
      <c r="HKG111" s="38"/>
      <c r="HKH111" s="38"/>
      <c r="HKI111" s="38"/>
      <c r="HKJ111" s="38"/>
      <c r="HKK111" s="38"/>
      <c r="HKL111" s="38"/>
      <c r="HKM111" s="38"/>
      <c r="HKN111" s="38"/>
      <c r="HKO111" s="38"/>
      <c r="HKP111" s="38"/>
      <c r="HKQ111" s="38"/>
      <c r="HKR111" s="38"/>
      <c r="HKS111" s="38"/>
      <c r="HKT111" s="38"/>
      <c r="HKU111" s="38"/>
      <c r="HKV111" s="38"/>
      <c r="HKW111" s="38"/>
      <c r="HKX111" s="38"/>
      <c r="HKY111" s="38"/>
      <c r="HKZ111" s="38"/>
      <c r="HLA111" s="38"/>
      <c r="HLB111" s="38"/>
      <c r="HLC111" s="38"/>
      <c r="HLD111" s="38"/>
      <c r="HLE111" s="38"/>
      <c r="HLF111" s="38"/>
      <c r="HLG111" s="38"/>
      <c r="HLH111" s="38"/>
      <c r="HLI111" s="38"/>
      <c r="HLJ111" s="38"/>
      <c r="HLK111" s="38"/>
      <c r="HLL111" s="38"/>
      <c r="HLM111" s="38"/>
      <c r="HLN111" s="38"/>
      <c r="HLO111" s="38"/>
      <c r="HLP111" s="38"/>
      <c r="HLQ111" s="38"/>
      <c r="HLR111" s="38"/>
      <c r="HLS111" s="38"/>
      <c r="HLT111" s="38"/>
      <c r="HLU111" s="38"/>
      <c r="HLV111" s="38"/>
      <c r="HLW111" s="38"/>
      <c r="HLX111" s="38"/>
      <c r="HLY111" s="38"/>
      <c r="HLZ111" s="38"/>
      <c r="HMA111" s="38"/>
      <c r="HMB111" s="38"/>
      <c r="HMC111" s="38"/>
      <c r="HMD111" s="38"/>
      <c r="HME111" s="38"/>
      <c r="HMF111" s="38"/>
      <c r="HMG111" s="38"/>
      <c r="HMH111" s="38"/>
      <c r="HMI111" s="38"/>
      <c r="HMJ111" s="38"/>
      <c r="HMK111" s="38"/>
      <c r="HML111" s="38"/>
      <c r="HMM111" s="38"/>
      <c r="HMN111" s="38"/>
      <c r="HMO111" s="38"/>
      <c r="HMP111" s="38"/>
      <c r="HMQ111" s="38"/>
      <c r="HMR111" s="38"/>
      <c r="HMS111" s="38"/>
      <c r="HMT111" s="38"/>
      <c r="HMU111" s="38"/>
      <c r="HMV111" s="38"/>
      <c r="HMW111" s="38"/>
      <c r="HMX111" s="38"/>
      <c r="HMY111" s="38"/>
      <c r="HMZ111" s="38"/>
      <c r="HNA111" s="38"/>
      <c r="HNB111" s="38"/>
      <c r="HNC111" s="38"/>
      <c r="HND111" s="38"/>
      <c r="HNE111" s="38"/>
      <c r="HNF111" s="38"/>
      <c r="HNG111" s="38"/>
      <c r="HNH111" s="38"/>
      <c r="HNI111" s="38"/>
      <c r="HNJ111" s="38"/>
      <c r="HNK111" s="38"/>
      <c r="HNL111" s="38"/>
      <c r="HNM111" s="38"/>
      <c r="HNN111" s="38"/>
      <c r="HNO111" s="38"/>
      <c r="HNP111" s="38"/>
      <c r="HNQ111" s="38"/>
      <c r="HNR111" s="38"/>
      <c r="HNS111" s="38"/>
      <c r="HNT111" s="38"/>
      <c r="HNU111" s="38"/>
      <c r="HNV111" s="38"/>
      <c r="HNW111" s="38"/>
      <c r="HNX111" s="38"/>
      <c r="HNY111" s="38"/>
      <c r="HNZ111" s="38"/>
      <c r="HOA111" s="38"/>
      <c r="HOB111" s="38"/>
      <c r="HOC111" s="38"/>
      <c r="HOD111" s="38"/>
      <c r="HOE111" s="38"/>
      <c r="HOF111" s="38"/>
      <c r="HOG111" s="38"/>
      <c r="HOH111" s="38"/>
      <c r="HOI111" s="38"/>
      <c r="HOJ111" s="38"/>
      <c r="HOK111" s="38"/>
      <c r="HOL111" s="38"/>
      <c r="HOM111" s="38"/>
      <c r="HON111" s="38"/>
      <c r="HOO111" s="38"/>
      <c r="HOP111" s="38"/>
      <c r="HOQ111" s="38"/>
      <c r="HOR111" s="38"/>
      <c r="HOS111" s="38"/>
      <c r="HOT111" s="38"/>
      <c r="HOU111" s="38"/>
      <c r="HOV111" s="38"/>
      <c r="HOW111" s="38"/>
      <c r="HOX111" s="38"/>
      <c r="HOY111" s="38"/>
      <c r="HOZ111" s="38"/>
      <c r="HPA111" s="38"/>
      <c r="HPB111" s="38"/>
      <c r="HPC111" s="38"/>
      <c r="HPD111" s="38"/>
      <c r="HPE111" s="38"/>
      <c r="HPF111" s="38"/>
      <c r="HPG111" s="38"/>
      <c r="HPH111" s="38"/>
      <c r="HPI111" s="38"/>
      <c r="HPJ111" s="38"/>
      <c r="HPK111" s="38"/>
      <c r="HPL111" s="38"/>
      <c r="HPM111" s="38"/>
      <c r="HPN111" s="38"/>
      <c r="HPO111" s="38"/>
      <c r="HPP111" s="38"/>
      <c r="HPQ111" s="38"/>
      <c r="HPR111" s="38"/>
      <c r="HPS111" s="38"/>
      <c r="HPT111" s="38"/>
      <c r="HPU111" s="38"/>
      <c r="HPV111" s="38"/>
      <c r="HPW111" s="38"/>
      <c r="HPX111" s="38"/>
      <c r="HPY111" s="38"/>
      <c r="HPZ111" s="38"/>
      <c r="HQA111" s="38"/>
      <c r="HQB111" s="38"/>
      <c r="HQC111" s="38"/>
      <c r="HQD111" s="38"/>
      <c r="HQE111" s="38"/>
      <c r="HQF111" s="38"/>
      <c r="HQG111" s="38"/>
      <c r="HQH111" s="38"/>
      <c r="HQI111" s="38"/>
      <c r="HQJ111" s="38"/>
      <c r="HQK111" s="38"/>
      <c r="HQL111" s="38"/>
      <c r="HQM111" s="38"/>
      <c r="HQN111" s="38"/>
      <c r="HQO111" s="38"/>
      <c r="HQP111" s="38"/>
      <c r="HQQ111" s="38"/>
      <c r="HQR111" s="38"/>
      <c r="HQS111" s="38"/>
      <c r="HQT111" s="38"/>
      <c r="HQU111" s="38"/>
      <c r="HQV111" s="38"/>
      <c r="HQW111" s="38"/>
      <c r="HQX111" s="38"/>
      <c r="HQY111" s="38"/>
      <c r="HQZ111" s="38"/>
      <c r="HRA111" s="38"/>
      <c r="HRB111" s="38"/>
      <c r="HRC111" s="38"/>
      <c r="HRD111" s="38"/>
      <c r="HRE111" s="38"/>
      <c r="HRF111" s="38"/>
      <c r="HRG111" s="38"/>
      <c r="HRH111" s="38"/>
      <c r="HRI111" s="38"/>
      <c r="HRJ111" s="38"/>
      <c r="HRK111" s="38"/>
      <c r="HRL111" s="38"/>
      <c r="HRM111" s="38"/>
      <c r="HRN111" s="38"/>
      <c r="HRO111" s="38"/>
      <c r="HRP111" s="38"/>
      <c r="HRQ111" s="38"/>
      <c r="HRR111" s="38"/>
      <c r="HRS111" s="38"/>
      <c r="HRT111" s="38"/>
      <c r="HRU111" s="38"/>
      <c r="HRV111" s="38"/>
      <c r="HRW111" s="38"/>
      <c r="HRX111" s="38"/>
      <c r="HRY111" s="38"/>
      <c r="HRZ111" s="38"/>
      <c r="HSA111" s="38"/>
      <c r="HSB111" s="38"/>
      <c r="HSC111" s="38"/>
      <c r="HSD111" s="38"/>
      <c r="HSE111" s="38"/>
      <c r="HSF111" s="38"/>
      <c r="HSG111" s="38"/>
      <c r="HSH111" s="38"/>
      <c r="HSI111" s="38"/>
      <c r="HSJ111" s="38"/>
      <c r="HSK111" s="38"/>
      <c r="HSL111" s="38"/>
      <c r="HSM111" s="38"/>
      <c r="HSN111" s="38"/>
      <c r="HSO111" s="38"/>
      <c r="HSP111" s="38"/>
      <c r="HSQ111" s="38"/>
      <c r="HSR111" s="38"/>
      <c r="HSS111" s="38"/>
      <c r="HST111" s="38"/>
      <c r="HSU111" s="38"/>
      <c r="HSV111" s="38"/>
      <c r="HSW111" s="38"/>
      <c r="HSX111" s="38"/>
      <c r="HSY111" s="38"/>
      <c r="HSZ111" s="38"/>
      <c r="HTA111" s="38"/>
      <c r="HTB111" s="38"/>
      <c r="HTC111" s="38"/>
      <c r="HTD111" s="38"/>
      <c r="HTE111" s="38"/>
      <c r="HTF111" s="38"/>
      <c r="HTG111" s="38"/>
      <c r="HTH111" s="38"/>
      <c r="HTI111" s="38"/>
      <c r="HTJ111" s="38"/>
      <c r="HTK111" s="38"/>
      <c r="HTL111" s="38"/>
      <c r="HTM111" s="38"/>
      <c r="HTN111" s="38"/>
      <c r="HTO111" s="38"/>
      <c r="HTP111" s="38"/>
      <c r="HTQ111" s="38"/>
      <c r="HTR111" s="38"/>
      <c r="HTS111" s="38"/>
      <c r="HTT111" s="38"/>
      <c r="HTU111" s="38"/>
      <c r="HTV111" s="38"/>
      <c r="HTW111" s="38"/>
      <c r="HTX111" s="38"/>
      <c r="HTY111" s="38"/>
      <c r="HTZ111" s="38"/>
      <c r="HUA111" s="38"/>
      <c r="HUB111" s="38"/>
      <c r="HUC111" s="38"/>
      <c r="HUD111" s="38"/>
      <c r="HUE111" s="38"/>
      <c r="HUF111" s="38"/>
      <c r="HUG111" s="38"/>
      <c r="HUH111" s="38"/>
      <c r="HUI111" s="38"/>
      <c r="HUJ111" s="38"/>
      <c r="HUK111" s="38"/>
      <c r="HUL111" s="38"/>
      <c r="HUM111" s="38"/>
      <c r="HUN111" s="38"/>
      <c r="HUO111" s="38"/>
      <c r="HUP111" s="38"/>
      <c r="HUQ111" s="38"/>
      <c r="HUR111" s="38"/>
      <c r="HUS111" s="38"/>
      <c r="HUT111" s="38"/>
      <c r="HUU111" s="38"/>
      <c r="HUV111" s="38"/>
      <c r="HUW111" s="38"/>
      <c r="HUX111" s="38"/>
      <c r="HUY111" s="38"/>
      <c r="HUZ111" s="38"/>
      <c r="HVA111" s="38"/>
      <c r="HVB111" s="38"/>
      <c r="HVC111" s="38"/>
      <c r="HVD111" s="38"/>
      <c r="HVE111" s="38"/>
      <c r="HVF111" s="38"/>
      <c r="HVG111" s="38"/>
      <c r="HVH111" s="38"/>
      <c r="HVI111" s="38"/>
      <c r="HVJ111" s="38"/>
      <c r="HVK111" s="38"/>
      <c r="HVL111" s="38"/>
      <c r="HVM111" s="38"/>
      <c r="HVN111" s="38"/>
      <c r="HVO111" s="38"/>
      <c r="HVP111" s="38"/>
      <c r="HVQ111" s="38"/>
      <c r="HVR111" s="38"/>
      <c r="HVS111" s="38"/>
      <c r="HVT111" s="38"/>
      <c r="HVU111" s="38"/>
      <c r="HVV111" s="38"/>
      <c r="HVW111" s="38"/>
      <c r="HVX111" s="38"/>
      <c r="HVY111" s="38"/>
      <c r="HVZ111" s="38"/>
      <c r="HWA111" s="38"/>
      <c r="HWB111" s="38"/>
      <c r="HWC111" s="38"/>
      <c r="HWD111" s="38"/>
      <c r="HWE111" s="38"/>
      <c r="HWF111" s="38"/>
      <c r="HWG111" s="38"/>
      <c r="HWH111" s="38"/>
      <c r="HWI111" s="38"/>
      <c r="HWJ111" s="38"/>
      <c r="HWK111" s="38"/>
      <c r="HWL111" s="38"/>
      <c r="HWM111" s="38"/>
      <c r="HWN111" s="38"/>
      <c r="HWO111" s="38"/>
      <c r="HWP111" s="38"/>
      <c r="HWQ111" s="38"/>
      <c r="HWR111" s="38"/>
      <c r="HWS111" s="38"/>
      <c r="HWT111" s="38"/>
      <c r="HWU111" s="38"/>
      <c r="HWV111" s="38"/>
      <c r="HWW111" s="38"/>
      <c r="HWX111" s="38"/>
      <c r="HWY111" s="38"/>
      <c r="HWZ111" s="38"/>
      <c r="HXA111" s="38"/>
      <c r="HXB111" s="38"/>
      <c r="HXC111" s="38"/>
      <c r="HXD111" s="38"/>
      <c r="HXE111" s="38"/>
      <c r="HXF111" s="38"/>
      <c r="HXG111" s="38"/>
      <c r="HXH111" s="38"/>
      <c r="HXI111" s="38"/>
      <c r="HXJ111" s="38"/>
      <c r="HXK111" s="38"/>
      <c r="HXL111" s="38"/>
      <c r="HXM111" s="38"/>
      <c r="HXN111" s="38"/>
      <c r="HXO111" s="38"/>
      <c r="HXP111" s="38"/>
      <c r="HXQ111" s="38"/>
      <c r="HXR111" s="38"/>
      <c r="HXS111" s="38"/>
      <c r="HXT111" s="38"/>
      <c r="HXU111" s="38"/>
      <c r="HXV111" s="38"/>
      <c r="HXW111" s="38"/>
      <c r="HXX111" s="38"/>
      <c r="HXY111" s="38"/>
      <c r="HXZ111" s="38"/>
      <c r="HYA111" s="38"/>
      <c r="HYB111" s="38"/>
      <c r="HYC111" s="38"/>
      <c r="HYD111" s="38"/>
      <c r="HYE111" s="38"/>
      <c r="HYF111" s="38"/>
      <c r="HYG111" s="38"/>
      <c r="HYH111" s="38"/>
      <c r="HYI111" s="38"/>
      <c r="HYJ111" s="38"/>
      <c r="HYK111" s="38"/>
      <c r="HYL111" s="38"/>
      <c r="HYM111" s="38"/>
      <c r="HYN111" s="38"/>
      <c r="HYO111" s="38"/>
      <c r="HYP111" s="38"/>
      <c r="HYQ111" s="38"/>
      <c r="HYR111" s="38"/>
      <c r="HYS111" s="38"/>
      <c r="HYT111" s="38"/>
      <c r="HYU111" s="38"/>
      <c r="HYV111" s="38"/>
      <c r="HYW111" s="38"/>
      <c r="HYX111" s="38"/>
      <c r="HYY111" s="38"/>
      <c r="HYZ111" s="38"/>
      <c r="HZA111" s="38"/>
      <c r="HZB111" s="38"/>
      <c r="HZC111" s="38"/>
      <c r="HZD111" s="38"/>
      <c r="HZE111" s="38"/>
      <c r="HZF111" s="38"/>
      <c r="HZG111" s="38"/>
      <c r="HZH111" s="38"/>
      <c r="HZI111" s="38"/>
      <c r="HZJ111" s="38"/>
      <c r="HZK111" s="38"/>
      <c r="HZL111" s="38"/>
      <c r="HZM111" s="38"/>
      <c r="HZN111" s="38"/>
      <c r="HZO111" s="38"/>
      <c r="HZP111" s="38"/>
      <c r="HZQ111" s="38"/>
      <c r="HZR111" s="38"/>
      <c r="HZS111" s="38"/>
      <c r="HZT111" s="38"/>
      <c r="HZU111" s="38"/>
      <c r="HZV111" s="38"/>
      <c r="HZW111" s="38"/>
      <c r="HZX111" s="38"/>
      <c r="HZY111" s="38"/>
      <c r="HZZ111" s="38"/>
      <c r="IAA111" s="38"/>
      <c r="IAB111" s="38"/>
      <c r="IAC111" s="38"/>
      <c r="IAD111" s="38"/>
      <c r="IAE111" s="38"/>
      <c r="IAF111" s="38"/>
      <c r="IAG111" s="38"/>
      <c r="IAH111" s="38"/>
      <c r="IAI111" s="38"/>
      <c r="IAJ111" s="38"/>
      <c r="IAK111" s="38"/>
      <c r="IAL111" s="38"/>
      <c r="IAM111" s="38"/>
      <c r="IAN111" s="38"/>
      <c r="IAO111" s="38"/>
      <c r="IAP111" s="38"/>
      <c r="IAQ111" s="38"/>
      <c r="IAR111" s="38"/>
      <c r="IAS111" s="38"/>
      <c r="IAT111" s="38"/>
      <c r="IAU111" s="38"/>
      <c r="IAV111" s="38"/>
      <c r="IAW111" s="38"/>
      <c r="IAX111" s="38"/>
      <c r="IAY111" s="38"/>
      <c r="IAZ111" s="38"/>
      <c r="IBA111" s="38"/>
      <c r="IBB111" s="38"/>
      <c r="IBC111" s="38"/>
      <c r="IBD111" s="38"/>
      <c r="IBE111" s="38"/>
      <c r="IBF111" s="38"/>
      <c r="IBG111" s="38"/>
      <c r="IBH111" s="38"/>
      <c r="IBI111" s="38"/>
      <c r="IBJ111" s="38"/>
      <c r="IBK111" s="38"/>
      <c r="IBL111" s="38"/>
      <c r="IBM111" s="38"/>
      <c r="IBN111" s="38"/>
      <c r="IBO111" s="38"/>
      <c r="IBP111" s="38"/>
      <c r="IBQ111" s="38"/>
      <c r="IBR111" s="38"/>
      <c r="IBS111" s="38"/>
      <c r="IBT111" s="38"/>
      <c r="IBU111" s="38"/>
      <c r="IBV111" s="38"/>
      <c r="IBW111" s="38"/>
      <c r="IBX111" s="38"/>
      <c r="IBY111" s="38"/>
      <c r="IBZ111" s="38"/>
      <c r="ICA111" s="38"/>
      <c r="ICB111" s="38"/>
      <c r="ICC111" s="38"/>
      <c r="ICD111" s="38"/>
      <c r="ICE111" s="38"/>
      <c r="ICF111" s="38"/>
      <c r="ICG111" s="38"/>
      <c r="ICH111" s="38"/>
      <c r="ICI111" s="38"/>
      <c r="ICJ111" s="38"/>
      <c r="ICK111" s="38"/>
      <c r="ICL111" s="38"/>
      <c r="ICM111" s="38"/>
      <c r="ICN111" s="38"/>
      <c r="ICO111" s="38"/>
      <c r="ICP111" s="38"/>
      <c r="ICQ111" s="38"/>
      <c r="ICR111" s="38"/>
      <c r="ICS111" s="38"/>
      <c r="ICT111" s="38"/>
      <c r="ICU111" s="38"/>
      <c r="ICV111" s="38"/>
      <c r="ICW111" s="38"/>
      <c r="ICX111" s="38"/>
      <c r="ICY111" s="38"/>
      <c r="ICZ111" s="38"/>
      <c r="IDA111" s="38"/>
      <c r="IDB111" s="38"/>
      <c r="IDC111" s="38"/>
      <c r="IDD111" s="38"/>
      <c r="IDE111" s="38"/>
      <c r="IDF111" s="38"/>
      <c r="IDG111" s="38"/>
      <c r="IDH111" s="38"/>
      <c r="IDI111" s="38"/>
      <c r="IDJ111" s="38"/>
      <c r="IDK111" s="38"/>
      <c r="IDL111" s="38"/>
      <c r="IDM111" s="38"/>
      <c r="IDN111" s="38"/>
      <c r="IDO111" s="38"/>
      <c r="IDP111" s="38"/>
      <c r="IDQ111" s="38"/>
      <c r="IDR111" s="38"/>
      <c r="IDS111" s="38"/>
      <c r="IDT111" s="38"/>
      <c r="IDU111" s="38"/>
      <c r="IDV111" s="38"/>
      <c r="IDW111" s="38"/>
      <c r="IDX111" s="38"/>
      <c r="IDY111" s="38"/>
      <c r="IDZ111" s="38"/>
      <c r="IEA111" s="38"/>
      <c r="IEB111" s="38"/>
      <c r="IEC111" s="38"/>
      <c r="IED111" s="38"/>
      <c r="IEE111" s="38"/>
      <c r="IEF111" s="38"/>
      <c r="IEG111" s="38"/>
      <c r="IEH111" s="38"/>
      <c r="IEI111" s="38"/>
      <c r="IEJ111" s="38"/>
      <c r="IEK111" s="38"/>
      <c r="IEL111" s="38"/>
      <c r="IEM111" s="38"/>
      <c r="IEN111" s="38"/>
      <c r="IEO111" s="38"/>
      <c r="IEP111" s="38"/>
      <c r="IEQ111" s="38"/>
      <c r="IER111" s="38"/>
      <c r="IES111" s="38"/>
      <c r="IET111" s="38"/>
      <c r="IEU111" s="38"/>
      <c r="IEV111" s="38"/>
      <c r="IEW111" s="38"/>
      <c r="IEX111" s="38"/>
      <c r="IEY111" s="38"/>
      <c r="IEZ111" s="38"/>
      <c r="IFA111" s="38"/>
      <c r="IFB111" s="38"/>
      <c r="IFC111" s="38"/>
      <c r="IFD111" s="38"/>
      <c r="IFE111" s="38"/>
      <c r="IFF111" s="38"/>
      <c r="IFG111" s="38"/>
      <c r="IFH111" s="38"/>
      <c r="IFI111" s="38"/>
      <c r="IFJ111" s="38"/>
      <c r="IFK111" s="38"/>
      <c r="IFL111" s="38"/>
      <c r="IFM111" s="38"/>
      <c r="IFN111" s="38"/>
      <c r="IFO111" s="38"/>
      <c r="IFP111" s="38"/>
      <c r="IFQ111" s="38"/>
      <c r="IFR111" s="38"/>
      <c r="IFS111" s="38"/>
      <c r="IFT111" s="38"/>
      <c r="IFU111" s="38"/>
      <c r="IFV111" s="38"/>
      <c r="IFW111" s="38"/>
      <c r="IFX111" s="38"/>
      <c r="IFY111" s="38"/>
      <c r="IFZ111" s="38"/>
      <c r="IGA111" s="38"/>
      <c r="IGB111" s="38"/>
      <c r="IGC111" s="38"/>
      <c r="IGD111" s="38"/>
      <c r="IGE111" s="38"/>
      <c r="IGF111" s="38"/>
      <c r="IGG111" s="38"/>
      <c r="IGH111" s="38"/>
      <c r="IGI111" s="38"/>
      <c r="IGJ111" s="38"/>
      <c r="IGK111" s="38"/>
      <c r="IGL111" s="38"/>
      <c r="IGM111" s="38"/>
      <c r="IGN111" s="38"/>
      <c r="IGO111" s="38"/>
      <c r="IGP111" s="38"/>
      <c r="IGQ111" s="38"/>
      <c r="IGR111" s="38"/>
      <c r="IGS111" s="38"/>
      <c r="IGT111" s="38"/>
      <c r="IGU111" s="38"/>
      <c r="IGV111" s="38"/>
      <c r="IGW111" s="38"/>
      <c r="IGX111" s="38"/>
      <c r="IGY111" s="38"/>
      <c r="IGZ111" s="38"/>
      <c r="IHA111" s="38"/>
      <c r="IHB111" s="38"/>
      <c r="IHC111" s="38"/>
      <c r="IHD111" s="38"/>
      <c r="IHE111" s="38"/>
      <c r="IHF111" s="38"/>
      <c r="IHG111" s="38"/>
      <c r="IHH111" s="38"/>
      <c r="IHI111" s="38"/>
      <c r="IHJ111" s="38"/>
      <c r="IHK111" s="38"/>
      <c r="IHL111" s="38"/>
      <c r="IHM111" s="38"/>
      <c r="IHN111" s="38"/>
      <c r="IHO111" s="38"/>
      <c r="IHP111" s="38"/>
      <c r="IHQ111" s="38"/>
      <c r="IHR111" s="38"/>
      <c r="IHS111" s="38"/>
      <c r="IHT111" s="38"/>
      <c r="IHU111" s="38"/>
      <c r="IHV111" s="38"/>
      <c r="IHW111" s="38"/>
      <c r="IHX111" s="38"/>
      <c r="IHY111" s="38"/>
      <c r="IHZ111" s="38"/>
      <c r="IIA111" s="38"/>
      <c r="IIB111" s="38"/>
      <c r="IIC111" s="38"/>
      <c r="IID111" s="38"/>
      <c r="IIE111" s="38"/>
      <c r="IIF111" s="38"/>
      <c r="IIG111" s="38"/>
      <c r="IIH111" s="38"/>
      <c r="III111" s="38"/>
      <c r="IIJ111" s="38"/>
      <c r="IIK111" s="38"/>
      <c r="IIL111" s="38"/>
      <c r="IIM111" s="38"/>
      <c r="IIN111" s="38"/>
      <c r="IIO111" s="38"/>
      <c r="IIP111" s="38"/>
      <c r="IIQ111" s="38"/>
      <c r="IIR111" s="38"/>
      <c r="IIS111" s="38"/>
      <c r="IIT111" s="38"/>
      <c r="IIU111" s="38"/>
      <c r="IIV111" s="38"/>
      <c r="IIW111" s="38"/>
      <c r="IIX111" s="38"/>
      <c r="IIY111" s="38"/>
      <c r="IIZ111" s="38"/>
      <c r="IJA111" s="38"/>
      <c r="IJB111" s="38"/>
      <c r="IJC111" s="38"/>
      <c r="IJD111" s="38"/>
      <c r="IJE111" s="38"/>
      <c r="IJF111" s="38"/>
      <c r="IJG111" s="38"/>
      <c r="IJH111" s="38"/>
      <c r="IJI111" s="38"/>
      <c r="IJJ111" s="38"/>
      <c r="IJK111" s="38"/>
      <c r="IJL111" s="38"/>
      <c r="IJM111" s="38"/>
      <c r="IJN111" s="38"/>
      <c r="IJO111" s="38"/>
      <c r="IJP111" s="38"/>
      <c r="IJQ111" s="38"/>
      <c r="IJR111" s="38"/>
      <c r="IJS111" s="38"/>
      <c r="IJT111" s="38"/>
      <c r="IJU111" s="38"/>
      <c r="IJV111" s="38"/>
      <c r="IJW111" s="38"/>
      <c r="IJX111" s="38"/>
      <c r="IJY111" s="38"/>
      <c r="IJZ111" s="38"/>
      <c r="IKA111" s="38"/>
      <c r="IKB111" s="38"/>
      <c r="IKC111" s="38"/>
      <c r="IKD111" s="38"/>
      <c r="IKE111" s="38"/>
      <c r="IKF111" s="38"/>
      <c r="IKG111" s="38"/>
      <c r="IKH111" s="38"/>
      <c r="IKI111" s="38"/>
      <c r="IKJ111" s="38"/>
      <c r="IKK111" s="38"/>
      <c r="IKL111" s="38"/>
      <c r="IKM111" s="38"/>
      <c r="IKN111" s="38"/>
      <c r="IKO111" s="38"/>
      <c r="IKP111" s="38"/>
      <c r="IKQ111" s="38"/>
      <c r="IKR111" s="38"/>
      <c r="IKS111" s="38"/>
      <c r="IKT111" s="38"/>
      <c r="IKU111" s="38"/>
      <c r="IKV111" s="38"/>
      <c r="IKW111" s="38"/>
      <c r="IKX111" s="38"/>
      <c r="IKY111" s="38"/>
      <c r="IKZ111" s="38"/>
      <c r="ILA111" s="38"/>
      <c r="ILB111" s="38"/>
      <c r="ILC111" s="38"/>
      <c r="ILD111" s="38"/>
      <c r="ILE111" s="38"/>
      <c r="ILF111" s="38"/>
      <c r="ILG111" s="38"/>
      <c r="ILH111" s="38"/>
      <c r="ILI111" s="38"/>
      <c r="ILJ111" s="38"/>
      <c r="ILK111" s="38"/>
      <c r="ILL111" s="38"/>
      <c r="ILM111" s="38"/>
      <c r="ILN111" s="38"/>
      <c r="ILO111" s="38"/>
      <c r="ILP111" s="38"/>
      <c r="ILQ111" s="38"/>
      <c r="ILR111" s="38"/>
      <c r="ILS111" s="38"/>
      <c r="ILT111" s="38"/>
      <c r="ILU111" s="38"/>
      <c r="ILV111" s="38"/>
      <c r="ILW111" s="38"/>
      <c r="ILX111" s="38"/>
      <c r="ILY111" s="38"/>
      <c r="ILZ111" s="38"/>
      <c r="IMA111" s="38"/>
      <c r="IMB111" s="38"/>
      <c r="IMC111" s="38"/>
      <c r="IMD111" s="38"/>
      <c r="IME111" s="38"/>
      <c r="IMF111" s="38"/>
      <c r="IMG111" s="38"/>
      <c r="IMH111" s="38"/>
      <c r="IMI111" s="38"/>
      <c r="IMJ111" s="38"/>
      <c r="IMK111" s="38"/>
      <c r="IML111" s="38"/>
      <c r="IMM111" s="38"/>
      <c r="IMN111" s="38"/>
      <c r="IMO111" s="38"/>
      <c r="IMP111" s="38"/>
      <c r="IMQ111" s="38"/>
      <c r="IMR111" s="38"/>
      <c r="IMS111" s="38"/>
      <c r="IMT111" s="38"/>
      <c r="IMU111" s="38"/>
      <c r="IMV111" s="38"/>
      <c r="IMW111" s="38"/>
      <c r="IMX111" s="38"/>
      <c r="IMY111" s="38"/>
      <c r="IMZ111" s="38"/>
      <c r="INA111" s="38"/>
      <c r="INB111" s="38"/>
      <c r="INC111" s="38"/>
      <c r="IND111" s="38"/>
      <c r="INE111" s="38"/>
      <c r="INF111" s="38"/>
      <c r="ING111" s="38"/>
      <c r="INH111" s="38"/>
      <c r="INI111" s="38"/>
      <c r="INJ111" s="38"/>
      <c r="INK111" s="38"/>
      <c r="INL111" s="38"/>
      <c r="INM111" s="38"/>
      <c r="INN111" s="38"/>
      <c r="INO111" s="38"/>
      <c r="INP111" s="38"/>
      <c r="INQ111" s="38"/>
      <c r="INR111" s="38"/>
      <c r="INS111" s="38"/>
      <c r="INT111" s="38"/>
      <c r="INU111" s="38"/>
      <c r="INV111" s="38"/>
      <c r="INW111" s="38"/>
      <c r="INX111" s="38"/>
      <c r="INY111" s="38"/>
      <c r="INZ111" s="38"/>
      <c r="IOA111" s="38"/>
      <c r="IOB111" s="38"/>
      <c r="IOC111" s="38"/>
      <c r="IOD111" s="38"/>
      <c r="IOE111" s="38"/>
      <c r="IOF111" s="38"/>
      <c r="IOG111" s="38"/>
      <c r="IOH111" s="38"/>
      <c r="IOI111" s="38"/>
      <c r="IOJ111" s="38"/>
      <c r="IOK111" s="38"/>
      <c r="IOL111" s="38"/>
      <c r="IOM111" s="38"/>
      <c r="ION111" s="38"/>
      <c r="IOO111" s="38"/>
      <c r="IOP111" s="38"/>
      <c r="IOQ111" s="38"/>
      <c r="IOR111" s="38"/>
      <c r="IOS111" s="38"/>
      <c r="IOT111" s="38"/>
      <c r="IOU111" s="38"/>
      <c r="IOV111" s="38"/>
      <c r="IOW111" s="38"/>
      <c r="IOX111" s="38"/>
      <c r="IOY111" s="38"/>
      <c r="IOZ111" s="38"/>
      <c r="IPA111" s="38"/>
      <c r="IPB111" s="38"/>
      <c r="IPC111" s="38"/>
      <c r="IPD111" s="38"/>
      <c r="IPE111" s="38"/>
      <c r="IPF111" s="38"/>
      <c r="IPG111" s="38"/>
      <c r="IPH111" s="38"/>
      <c r="IPI111" s="38"/>
      <c r="IPJ111" s="38"/>
      <c r="IPK111" s="38"/>
      <c r="IPL111" s="38"/>
      <c r="IPM111" s="38"/>
      <c r="IPN111" s="38"/>
      <c r="IPO111" s="38"/>
      <c r="IPP111" s="38"/>
      <c r="IPQ111" s="38"/>
      <c r="IPR111" s="38"/>
      <c r="IPS111" s="38"/>
      <c r="IPT111" s="38"/>
      <c r="IPU111" s="38"/>
      <c r="IPV111" s="38"/>
      <c r="IPW111" s="38"/>
      <c r="IPX111" s="38"/>
      <c r="IPY111" s="38"/>
      <c r="IPZ111" s="38"/>
      <c r="IQA111" s="38"/>
      <c r="IQB111" s="38"/>
      <c r="IQC111" s="38"/>
      <c r="IQD111" s="38"/>
      <c r="IQE111" s="38"/>
      <c r="IQF111" s="38"/>
      <c r="IQG111" s="38"/>
      <c r="IQH111" s="38"/>
      <c r="IQI111" s="38"/>
      <c r="IQJ111" s="38"/>
      <c r="IQK111" s="38"/>
      <c r="IQL111" s="38"/>
      <c r="IQM111" s="38"/>
      <c r="IQN111" s="38"/>
      <c r="IQO111" s="38"/>
      <c r="IQP111" s="38"/>
      <c r="IQQ111" s="38"/>
      <c r="IQR111" s="38"/>
      <c r="IQS111" s="38"/>
      <c r="IQT111" s="38"/>
      <c r="IQU111" s="38"/>
      <c r="IQV111" s="38"/>
      <c r="IQW111" s="38"/>
      <c r="IQX111" s="38"/>
      <c r="IQY111" s="38"/>
      <c r="IQZ111" s="38"/>
      <c r="IRA111" s="38"/>
      <c r="IRB111" s="38"/>
      <c r="IRC111" s="38"/>
      <c r="IRD111" s="38"/>
      <c r="IRE111" s="38"/>
      <c r="IRF111" s="38"/>
      <c r="IRG111" s="38"/>
      <c r="IRH111" s="38"/>
      <c r="IRI111" s="38"/>
      <c r="IRJ111" s="38"/>
      <c r="IRK111" s="38"/>
      <c r="IRL111" s="38"/>
      <c r="IRM111" s="38"/>
      <c r="IRN111" s="38"/>
      <c r="IRO111" s="38"/>
      <c r="IRP111" s="38"/>
      <c r="IRQ111" s="38"/>
      <c r="IRR111" s="38"/>
      <c r="IRS111" s="38"/>
      <c r="IRT111" s="38"/>
      <c r="IRU111" s="38"/>
      <c r="IRV111" s="38"/>
      <c r="IRW111" s="38"/>
      <c r="IRX111" s="38"/>
      <c r="IRY111" s="38"/>
      <c r="IRZ111" s="38"/>
      <c r="ISA111" s="38"/>
      <c r="ISB111" s="38"/>
      <c r="ISC111" s="38"/>
      <c r="ISD111" s="38"/>
      <c r="ISE111" s="38"/>
      <c r="ISF111" s="38"/>
      <c r="ISG111" s="38"/>
      <c r="ISH111" s="38"/>
      <c r="ISI111" s="38"/>
      <c r="ISJ111" s="38"/>
      <c r="ISK111" s="38"/>
      <c r="ISL111" s="38"/>
      <c r="ISM111" s="38"/>
      <c r="ISN111" s="38"/>
      <c r="ISO111" s="38"/>
      <c r="ISP111" s="38"/>
      <c r="ISQ111" s="38"/>
      <c r="ISR111" s="38"/>
      <c r="ISS111" s="38"/>
      <c r="IST111" s="38"/>
      <c r="ISU111" s="38"/>
      <c r="ISV111" s="38"/>
      <c r="ISW111" s="38"/>
      <c r="ISX111" s="38"/>
      <c r="ISY111" s="38"/>
      <c r="ISZ111" s="38"/>
      <c r="ITA111" s="38"/>
      <c r="ITB111" s="38"/>
      <c r="ITC111" s="38"/>
      <c r="ITD111" s="38"/>
      <c r="ITE111" s="38"/>
      <c r="ITF111" s="38"/>
      <c r="ITG111" s="38"/>
      <c r="ITH111" s="38"/>
      <c r="ITI111" s="38"/>
      <c r="ITJ111" s="38"/>
      <c r="ITK111" s="38"/>
      <c r="ITL111" s="38"/>
      <c r="ITM111" s="38"/>
      <c r="ITN111" s="38"/>
      <c r="ITO111" s="38"/>
      <c r="ITP111" s="38"/>
      <c r="ITQ111" s="38"/>
      <c r="ITR111" s="38"/>
      <c r="ITS111" s="38"/>
      <c r="ITT111" s="38"/>
      <c r="ITU111" s="38"/>
      <c r="ITV111" s="38"/>
      <c r="ITW111" s="38"/>
      <c r="ITX111" s="38"/>
      <c r="ITY111" s="38"/>
      <c r="ITZ111" s="38"/>
      <c r="IUA111" s="38"/>
      <c r="IUB111" s="38"/>
      <c r="IUC111" s="38"/>
      <c r="IUD111" s="38"/>
      <c r="IUE111" s="38"/>
      <c r="IUF111" s="38"/>
      <c r="IUG111" s="38"/>
      <c r="IUH111" s="38"/>
      <c r="IUI111" s="38"/>
      <c r="IUJ111" s="38"/>
      <c r="IUK111" s="38"/>
      <c r="IUL111" s="38"/>
      <c r="IUM111" s="38"/>
      <c r="IUN111" s="38"/>
      <c r="IUO111" s="38"/>
      <c r="IUP111" s="38"/>
      <c r="IUQ111" s="38"/>
      <c r="IUR111" s="38"/>
      <c r="IUS111" s="38"/>
      <c r="IUT111" s="38"/>
      <c r="IUU111" s="38"/>
      <c r="IUV111" s="38"/>
      <c r="IUW111" s="38"/>
      <c r="IUX111" s="38"/>
      <c r="IUY111" s="38"/>
      <c r="IUZ111" s="38"/>
      <c r="IVA111" s="38"/>
      <c r="IVB111" s="38"/>
      <c r="IVC111" s="38"/>
      <c r="IVD111" s="38"/>
      <c r="IVE111" s="38"/>
      <c r="IVF111" s="38"/>
      <c r="IVG111" s="38"/>
      <c r="IVH111" s="38"/>
      <c r="IVI111" s="38"/>
      <c r="IVJ111" s="38"/>
      <c r="IVK111" s="38"/>
      <c r="IVL111" s="38"/>
      <c r="IVM111" s="38"/>
      <c r="IVN111" s="38"/>
      <c r="IVO111" s="38"/>
      <c r="IVP111" s="38"/>
      <c r="IVQ111" s="38"/>
      <c r="IVR111" s="38"/>
      <c r="IVS111" s="38"/>
      <c r="IVT111" s="38"/>
      <c r="IVU111" s="38"/>
      <c r="IVV111" s="38"/>
      <c r="IVW111" s="38"/>
      <c r="IVX111" s="38"/>
      <c r="IVY111" s="38"/>
      <c r="IVZ111" s="38"/>
      <c r="IWA111" s="38"/>
      <c r="IWB111" s="38"/>
      <c r="IWC111" s="38"/>
      <c r="IWD111" s="38"/>
      <c r="IWE111" s="38"/>
      <c r="IWF111" s="38"/>
      <c r="IWG111" s="38"/>
      <c r="IWH111" s="38"/>
      <c r="IWI111" s="38"/>
      <c r="IWJ111" s="38"/>
      <c r="IWK111" s="38"/>
      <c r="IWL111" s="38"/>
      <c r="IWM111" s="38"/>
      <c r="IWN111" s="38"/>
      <c r="IWO111" s="38"/>
      <c r="IWP111" s="38"/>
      <c r="IWQ111" s="38"/>
      <c r="IWR111" s="38"/>
      <c r="IWS111" s="38"/>
      <c r="IWT111" s="38"/>
      <c r="IWU111" s="38"/>
      <c r="IWV111" s="38"/>
      <c r="IWW111" s="38"/>
      <c r="IWX111" s="38"/>
      <c r="IWY111" s="38"/>
      <c r="IWZ111" s="38"/>
      <c r="IXA111" s="38"/>
      <c r="IXB111" s="38"/>
      <c r="IXC111" s="38"/>
      <c r="IXD111" s="38"/>
      <c r="IXE111" s="38"/>
      <c r="IXF111" s="38"/>
      <c r="IXG111" s="38"/>
      <c r="IXH111" s="38"/>
      <c r="IXI111" s="38"/>
      <c r="IXJ111" s="38"/>
      <c r="IXK111" s="38"/>
      <c r="IXL111" s="38"/>
      <c r="IXM111" s="38"/>
      <c r="IXN111" s="38"/>
      <c r="IXO111" s="38"/>
      <c r="IXP111" s="38"/>
      <c r="IXQ111" s="38"/>
      <c r="IXR111" s="38"/>
      <c r="IXS111" s="38"/>
      <c r="IXT111" s="38"/>
      <c r="IXU111" s="38"/>
      <c r="IXV111" s="38"/>
      <c r="IXW111" s="38"/>
      <c r="IXX111" s="38"/>
      <c r="IXY111" s="38"/>
      <c r="IXZ111" s="38"/>
      <c r="IYA111" s="38"/>
      <c r="IYB111" s="38"/>
      <c r="IYC111" s="38"/>
      <c r="IYD111" s="38"/>
      <c r="IYE111" s="38"/>
      <c r="IYF111" s="38"/>
      <c r="IYG111" s="38"/>
      <c r="IYH111" s="38"/>
      <c r="IYI111" s="38"/>
      <c r="IYJ111" s="38"/>
      <c r="IYK111" s="38"/>
      <c r="IYL111" s="38"/>
      <c r="IYM111" s="38"/>
      <c r="IYN111" s="38"/>
      <c r="IYO111" s="38"/>
      <c r="IYP111" s="38"/>
      <c r="IYQ111" s="38"/>
      <c r="IYR111" s="38"/>
      <c r="IYS111" s="38"/>
      <c r="IYT111" s="38"/>
      <c r="IYU111" s="38"/>
      <c r="IYV111" s="38"/>
      <c r="IYW111" s="38"/>
      <c r="IYX111" s="38"/>
      <c r="IYY111" s="38"/>
      <c r="IYZ111" s="38"/>
      <c r="IZA111" s="38"/>
      <c r="IZB111" s="38"/>
      <c r="IZC111" s="38"/>
      <c r="IZD111" s="38"/>
      <c r="IZE111" s="38"/>
      <c r="IZF111" s="38"/>
      <c r="IZG111" s="38"/>
      <c r="IZH111" s="38"/>
      <c r="IZI111" s="38"/>
      <c r="IZJ111" s="38"/>
      <c r="IZK111" s="38"/>
      <c r="IZL111" s="38"/>
      <c r="IZM111" s="38"/>
      <c r="IZN111" s="38"/>
      <c r="IZO111" s="38"/>
      <c r="IZP111" s="38"/>
      <c r="IZQ111" s="38"/>
      <c r="IZR111" s="38"/>
      <c r="IZS111" s="38"/>
      <c r="IZT111" s="38"/>
      <c r="IZU111" s="38"/>
      <c r="IZV111" s="38"/>
      <c r="IZW111" s="38"/>
      <c r="IZX111" s="38"/>
      <c r="IZY111" s="38"/>
      <c r="IZZ111" s="38"/>
      <c r="JAA111" s="38"/>
      <c r="JAB111" s="38"/>
      <c r="JAC111" s="38"/>
      <c r="JAD111" s="38"/>
      <c r="JAE111" s="38"/>
      <c r="JAF111" s="38"/>
      <c r="JAG111" s="38"/>
      <c r="JAH111" s="38"/>
      <c r="JAI111" s="38"/>
      <c r="JAJ111" s="38"/>
      <c r="JAK111" s="38"/>
      <c r="JAL111" s="38"/>
      <c r="JAM111" s="38"/>
      <c r="JAN111" s="38"/>
      <c r="JAO111" s="38"/>
      <c r="JAP111" s="38"/>
      <c r="JAQ111" s="38"/>
      <c r="JAR111" s="38"/>
      <c r="JAS111" s="38"/>
      <c r="JAT111" s="38"/>
      <c r="JAU111" s="38"/>
      <c r="JAV111" s="38"/>
      <c r="JAW111" s="38"/>
      <c r="JAX111" s="38"/>
      <c r="JAY111" s="38"/>
      <c r="JAZ111" s="38"/>
      <c r="JBA111" s="38"/>
      <c r="JBB111" s="38"/>
      <c r="JBC111" s="38"/>
      <c r="JBD111" s="38"/>
      <c r="JBE111" s="38"/>
      <c r="JBF111" s="38"/>
      <c r="JBG111" s="38"/>
      <c r="JBH111" s="38"/>
      <c r="JBI111" s="38"/>
      <c r="JBJ111" s="38"/>
      <c r="JBK111" s="38"/>
      <c r="JBL111" s="38"/>
      <c r="JBM111" s="38"/>
      <c r="JBN111" s="38"/>
      <c r="JBO111" s="38"/>
      <c r="JBP111" s="38"/>
      <c r="JBQ111" s="38"/>
      <c r="JBR111" s="38"/>
      <c r="JBS111" s="38"/>
      <c r="JBT111" s="38"/>
      <c r="JBU111" s="38"/>
      <c r="JBV111" s="38"/>
      <c r="JBW111" s="38"/>
      <c r="JBX111" s="38"/>
      <c r="JBY111" s="38"/>
      <c r="JBZ111" s="38"/>
      <c r="JCA111" s="38"/>
      <c r="JCB111" s="38"/>
      <c r="JCC111" s="38"/>
      <c r="JCD111" s="38"/>
      <c r="JCE111" s="38"/>
      <c r="JCF111" s="38"/>
      <c r="JCG111" s="38"/>
      <c r="JCH111" s="38"/>
      <c r="JCI111" s="38"/>
      <c r="JCJ111" s="38"/>
      <c r="JCK111" s="38"/>
      <c r="JCL111" s="38"/>
      <c r="JCM111" s="38"/>
      <c r="JCN111" s="38"/>
      <c r="JCO111" s="38"/>
      <c r="JCP111" s="38"/>
      <c r="JCQ111" s="38"/>
      <c r="JCR111" s="38"/>
      <c r="JCS111" s="38"/>
      <c r="JCT111" s="38"/>
      <c r="JCU111" s="38"/>
      <c r="JCV111" s="38"/>
      <c r="JCW111" s="38"/>
      <c r="JCX111" s="38"/>
      <c r="JCY111" s="38"/>
      <c r="JCZ111" s="38"/>
      <c r="JDA111" s="38"/>
      <c r="JDB111" s="38"/>
      <c r="JDC111" s="38"/>
      <c r="JDD111" s="38"/>
      <c r="JDE111" s="38"/>
      <c r="JDF111" s="38"/>
      <c r="JDG111" s="38"/>
      <c r="JDH111" s="38"/>
      <c r="JDI111" s="38"/>
      <c r="JDJ111" s="38"/>
      <c r="JDK111" s="38"/>
      <c r="JDL111" s="38"/>
      <c r="JDM111" s="38"/>
      <c r="JDN111" s="38"/>
      <c r="JDO111" s="38"/>
      <c r="JDP111" s="38"/>
      <c r="JDQ111" s="38"/>
      <c r="JDR111" s="38"/>
      <c r="JDS111" s="38"/>
      <c r="JDT111" s="38"/>
      <c r="JDU111" s="38"/>
      <c r="JDV111" s="38"/>
      <c r="JDW111" s="38"/>
      <c r="JDX111" s="38"/>
      <c r="JDY111" s="38"/>
      <c r="JDZ111" s="38"/>
      <c r="JEA111" s="38"/>
      <c r="JEB111" s="38"/>
      <c r="JEC111" s="38"/>
      <c r="JED111" s="38"/>
      <c r="JEE111" s="38"/>
      <c r="JEF111" s="38"/>
      <c r="JEG111" s="38"/>
      <c r="JEH111" s="38"/>
      <c r="JEI111" s="38"/>
      <c r="JEJ111" s="38"/>
      <c r="JEK111" s="38"/>
      <c r="JEL111" s="38"/>
      <c r="JEM111" s="38"/>
      <c r="JEN111" s="38"/>
      <c r="JEO111" s="38"/>
      <c r="JEP111" s="38"/>
      <c r="JEQ111" s="38"/>
      <c r="JER111" s="38"/>
      <c r="JES111" s="38"/>
      <c r="JET111" s="38"/>
      <c r="JEU111" s="38"/>
      <c r="JEV111" s="38"/>
      <c r="JEW111" s="38"/>
      <c r="JEX111" s="38"/>
      <c r="JEY111" s="38"/>
      <c r="JEZ111" s="38"/>
      <c r="JFA111" s="38"/>
      <c r="JFB111" s="38"/>
      <c r="JFC111" s="38"/>
      <c r="JFD111" s="38"/>
      <c r="JFE111" s="38"/>
      <c r="JFF111" s="38"/>
      <c r="JFG111" s="38"/>
      <c r="JFH111" s="38"/>
      <c r="JFI111" s="38"/>
      <c r="JFJ111" s="38"/>
      <c r="JFK111" s="38"/>
      <c r="JFL111" s="38"/>
      <c r="JFM111" s="38"/>
      <c r="JFN111" s="38"/>
      <c r="JFO111" s="38"/>
      <c r="JFP111" s="38"/>
      <c r="JFQ111" s="38"/>
      <c r="JFR111" s="38"/>
      <c r="JFS111" s="38"/>
      <c r="JFT111" s="38"/>
      <c r="JFU111" s="38"/>
      <c r="JFV111" s="38"/>
      <c r="JFW111" s="38"/>
      <c r="JFX111" s="38"/>
      <c r="JFY111" s="38"/>
      <c r="JFZ111" s="38"/>
      <c r="JGA111" s="38"/>
      <c r="JGB111" s="38"/>
      <c r="JGC111" s="38"/>
      <c r="JGD111" s="38"/>
      <c r="JGE111" s="38"/>
      <c r="JGF111" s="38"/>
      <c r="JGG111" s="38"/>
      <c r="JGH111" s="38"/>
      <c r="JGI111" s="38"/>
      <c r="JGJ111" s="38"/>
      <c r="JGK111" s="38"/>
      <c r="JGL111" s="38"/>
      <c r="JGM111" s="38"/>
      <c r="JGN111" s="38"/>
      <c r="JGO111" s="38"/>
      <c r="JGP111" s="38"/>
      <c r="JGQ111" s="38"/>
      <c r="JGR111" s="38"/>
      <c r="JGS111" s="38"/>
      <c r="JGT111" s="38"/>
      <c r="JGU111" s="38"/>
      <c r="JGV111" s="38"/>
      <c r="JGW111" s="38"/>
      <c r="JGX111" s="38"/>
      <c r="JGY111" s="38"/>
      <c r="JGZ111" s="38"/>
      <c r="JHA111" s="38"/>
      <c r="JHB111" s="38"/>
      <c r="JHC111" s="38"/>
      <c r="JHD111" s="38"/>
      <c r="JHE111" s="38"/>
      <c r="JHF111" s="38"/>
      <c r="JHG111" s="38"/>
      <c r="JHH111" s="38"/>
      <c r="JHI111" s="38"/>
      <c r="JHJ111" s="38"/>
      <c r="JHK111" s="38"/>
      <c r="JHL111" s="38"/>
      <c r="JHM111" s="38"/>
      <c r="JHN111" s="38"/>
      <c r="JHO111" s="38"/>
      <c r="JHP111" s="38"/>
      <c r="JHQ111" s="38"/>
      <c r="JHR111" s="38"/>
      <c r="JHS111" s="38"/>
      <c r="JHT111" s="38"/>
      <c r="JHU111" s="38"/>
      <c r="JHV111" s="38"/>
      <c r="JHW111" s="38"/>
      <c r="JHX111" s="38"/>
      <c r="JHY111" s="38"/>
      <c r="JHZ111" s="38"/>
      <c r="JIA111" s="38"/>
      <c r="JIB111" s="38"/>
      <c r="JIC111" s="38"/>
      <c r="JID111" s="38"/>
      <c r="JIE111" s="38"/>
      <c r="JIF111" s="38"/>
      <c r="JIG111" s="38"/>
      <c r="JIH111" s="38"/>
      <c r="JII111" s="38"/>
      <c r="JIJ111" s="38"/>
      <c r="JIK111" s="38"/>
      <c r="JIL111" s="38"/>
      <c r="JIM111" s="38"/>
      <c r="JIN111" s="38"/>
      <c r="JIO111" s="38"/>
      <c r="JIP111" s="38"/>
      <c r="JIQ111" s="38"/>
      <c r="JIR111" s="38"/>
      <c r="JIS111" s="38"/>
      <c r="JIT111" s="38"/>
      <c r="JIU111" s="38"/>
      <c r="JIV111" s="38"/>
      <c r="JIW111" s="38"/>
      <c r="JIX111" s="38"/>
      <c r="JIY111" s="38"/>
      <c r="JIZ111" s="38"/>
      <c r="JJA111" s="38"/>
      <c r="JJB111" s="38"/>
      <c r="JJC111" s="38"/>
      <c r="JJD111" s="38"/>
      <c r="JJE111" s="38"/>
      <c r="JJF111" s="38"/>
      <c r="JJG111" s="38"/>
      <c r="JJH111" s="38"/>
      <c r="JJI111" s="38"/>
      <c r="JJJ111" s="38"/>
      <c r="JJK111" s="38"/>
      <c r="JJL111" s="38"/>
      <c r="JJM111" s="38"/>
      <c r="JJN111" s="38"/>
      <c r="JJO111" s="38"/>
      <c r="JJP111" s="38"/>
      <c r="JJQ111" s="38"/>
      <c r="JJR111" s="38"/>
      <c r="JJS111" s="38"/>
      <c r="JJT111" s="38"/>
      <c r="JJU111" s="38"/>
      <c r="JJV111" s="38"/>
      <c r="JJW111" s="38"/>
      <c r="JJX111" s="38"/>
      <c r="JJY111" s="38"/>
      <c r="JJZ111" s="38"/>
      <c r="JKA111" s="38"/>
      <c r="JKB111" s="38"/>
      <c r="JKC111" s="38"/>
      <c r="JKD111" s="38"/>
      <c r="JKE111" s="38"/>
      <c r="JKF111" s="38"/>
      <c r="JKG111" s="38"/>
      <c r="JKH111" s="38"/>
      <c r="JKI111" s="38"/>
      <c r="JKJ111" s="38"/>
      <c r="JKK111" s="38"/>
      <c r="JKL111" s="38"/>
      <c r="JKM111" s="38"/>
      <c r="JKN111" s="38"/>
      <c r="JKO111" s="38"/>
      <c r="JKP111" s="38"/>
      <c r="JKQ111" s="38"/>
      <c r="JKR111" s="38"/>
      <c r="JKS111" s="38"/>
      <c r="JKT111" s="38"/>
      <c r="JKU111" s="38"/>
      <c r="JKV111" s="38"/>
      <c r="JKW111" s="38"/>
      <c r="JKX111" s="38"/>
      <c r="JKY111" s="38"/>
      <c r="JKZ111" s="38"/>
      <c r="JLA111" s="38"/>
      <c r="JLB111" s="38"/>
      <c r="JLC111" s="38"/>
      <c r="JLD111" s="38"/>
      <c r="JLE111" s="38"/>
      <c r="JLF111" s="38"/>
      <c r="JLG111" s="38"/>
      <c r="JLH111" s="38"/>
      <c r="JLI111" s="38"/>
      <c r="JLJ111" s="38"/>
      <c r="JLK111" s="38"/>
      <c r="JLL111" s="38"/>
      <c r="JLM111" s="38"/>
      <c r="JLN111" s="38"/>
      <c r="JLO111" s="38"/>
      <c r="JLP111" s="38"/>
      <c r="JLQ111" s="38"/>
      <c r="JLR111" s="38"/>
      <c r="JLS111" s="38"/>
      <c r="JLT111" s="38"/>
      <c r="JLU111" s="38"/>
      <c r="JLV111" s="38"/>
      <c r="JLW111" s="38"/>
      <c r="JLX111" s="38"/>
      <c r="JLY111" s="38"/>
      <c r="JLZ111" s="38"/>
      <c r="JMA111" s="38"/>
      <c r="JMB111" s="38"/>
      <c r="JMC111" s="38"/>
      <c r="JMD111" s="38"/>
      <c r="JME111" s="38"/>
      <c r="JMF111" s="38"/>
      <c r="JMG111" s="38"/>
      <c r="JMH111" s="38"/>
      <c r="JMI111" s="38"/>
      <c r="JMJ111" s="38"/>
      <c r="JMK111" s="38"/>
      <c r="JML111" s="38"/>
      <c r="JMM111" s="38"/>
      <c r="JMN111" s="38"/>
      <c r="JMO111" s="38"/>
      <c r="JMP111" s="38"/>
      <c r="JMQ111" s="38"/>
      <c r="JMR111" s="38"/>
      <c r="JMS111" s="38"/>
      <c r="JMT111" s="38"/>
      <c r="JMU111" s="38"/>
      <c r="JMV111" s="38"/>
      <c r="JMW111" s="38"/>
      <c r="JMX111" s="38"/>
      <c r="JMY111" s="38"/>
      <c r="JMZ111" s="38"/>
      <c r="JNA111" s="38"/>
      <c r="JNB111" s="38"/>
      <c r="JNC111" s="38"/>
      <c r="JND111" s="38"/>
      <c r="JNE111" s="38"/>
      <c r="JNF111" s="38"/>
      <c r="JNG111" s="38"/>
      <c r="JNH111" s="38"/>
      <c r="JNI111" s="38"/>
      <c r="JNJ111" s="38"/>
      <c r="JNK111" s="38"/>
      <c r="JNL111" s="38"/>
      <c r="JNM111" s="38"/>
      <c r="JNN111" s="38"/>
      <c r="JNO111" s="38"/>
      <c r="JNP111" s="38"/>
      <c r="JNQ111" s="38"/>
      <c r="JNR111" s="38"/>
      <c r="JNS111" s="38"/>
      <c r="JNT111" s="38"/>
      <c r="JNU111" s="38"/>
      <c r="JNV111" s="38"/>
      <c r="JNW111" s="38"/>
      <c r="JNX111" s="38"/>
      <c r="JNY111" s="38"/>
      <c r="JNZ111" s="38"/>
      <c r="JOA111" s="38"/>
      <c r="JOB111" s="38"/>
      <c r="JOC111" s="38"/>
      <c r="JOD111" s="38"/>
      <c r="JOE111" s="38"/>
      <c r="JOF111" s="38"/>
      <c r="JOG111" s="38"/>
      <c r="JOH111" s="38"/>
      <c r="JOI111" s="38"/>
      <c r="JOJ111" s="38"/>
      <c r="JOK111" s="38"/>
      <c r="JOL111" s="38"/>
      <c r="JOM111" s="38"/>
      <c r="JON111" s="38"/>
      <c r="JOO111" s="38"/>
      <c r="JOP111" s="38"/>
      <c r="JOQ111" s="38"/>
      <c r="JOR111" s="38"/>
      <c r="JOS111" s="38"/>
      <c r="JOT111" s="38"/>
      <c r="JOU111" s="38"/>
      <c r="JOV111" s="38"/>
      <c r="JOW111" s="38"/>
      <c r="JOX111" s="38"/>
      <c r="JOY111" s="38"/>
      <c r="JOZ111" s="38"/>
      <c r="JPA111" s="38"/>
      <c r="JPB111" s="38"/>
      <c r="JPC111" s="38"/>
      <c r="JPD111" s="38"/>
      <c r="JPE111" s="38"/>
      <c r="JPF111" s="38"/>
      <c r="JPG111" s="38"/>
      <c r="JPH111" s="38"/>
      <c r="JPI111" s="38"/>
      <c r="JPJ111" s="38"/>
      <c r="JPK111" s="38"/>
      <c r="JPL111" s="38"/>
      <c r="JPM111" s="38"/>
      <c r="JPN111" s="38"/>
      <c r="JPO111" s="38"/>
      <c r="JPP111" s="38"/>
      <c r="JPQ111" s="38"/>
      <c r="JPR111" s="38"/>
      <c r="JPS111" s="38"/>
      <c r="JPT111" s="38"/>
      <c r="JPU111" s="38"/>
      <c r="JPV111" s="38"/>
      <c r="JPW111" s="38"/>
      <c r="JPX111" s="38"/>
      <c r="JPY111" s="38"/>
      <c r="JPZ111" s="38"/>
      <c r="JQA111" s="38"/>
      <c r="JQB111" s="38"/>
      <c r="JQC111" s="38"/>
      <c r="JQD111" s="38"/>
      <c r="JQE111" s="38"/>
      <c r="JQF111" s="38"/>
      <c r="JQG111" s="38"/>
      <c r="JQH111" s="38"/>
      <c r="JQI111" s="38"/>
      <c r="JQJ111" s="38"/>
      <c r="JQK111" s="38"/>
      <c r="JQL111" s="38"/>
      <c r="JQM111" s="38"/>
      <c r="JQN111" s="38"/>
      <c r="JQO111" s="38"/>
      <c r="JQP111" s="38"/>
      <c r="JQQ111" s="38"/>
      <c r="JQR111" s="38"/>
      <c r="JQS111" s="38"/>
      <c r="JQT111" s="38"/>
      <c r="JQU111" s="38"/>
      <c r="JQV111" s="38"/>
      <c r="JQW111" s="38"/>
      <c r="JQX111" s="38"/>
      <c r="JQY111" s="38"/>
      <c r="JQZ111" s="38"/>
      <c r="JRA111" s="38"/>
      <c r="JRB111" s="38"/>
      <c r="JRC111" s="38"/>
      <c r="JRD111" s="38"/>
      <c r="JRE111" s="38"/>
      <c r="JRF111" s="38"/>
      <c r="JRG111" s="38"/>
      <c r="JRH111" s="38"/>
      <c r="JRI111" s="38"/>
      <c r="JRJ111" s="38"/>
      <c r="JRK111" s="38"/>
      <c r="JRL111" s="38"/>
      <c r="JRM111" s="38"/>
      <c r="JRN111" s="38"/>
      <c r="JRO111" s="38"/>
      <c r="JRP111" s="38"/>
      <c r="JRQ111" s="38"/>
      <c r="JRR111" s="38"/>
      <c r="JRS111" s="38"/>
      <c r="JRT111" s="38"/>
      <c r="JRU111" s="38"/>
      <c r="JRV111" s="38"/>
      <c r="JRW111" s="38"/>
      <c r="JRX111" s="38"/>
      <c r="JRY111" s="38"/>
      <c r="JRZ111" s="38"/>
      <c r="JSA111" s="38"/>
      <c r="JSB111" s="38"/>
      <c r="JSC111" s="38"/>
      <c r="JSD111" s="38"/>
      <c r="JSE111" s="38"/>
      <c r="JSF111" s="38"/>
      <c r="JSG111" s="38"/>
      <c r="JSH111" s="38"/>
      <c r="JSI111" s="38"/>
      <c r="JSJ111" s="38"/>
      <c r="JSK111" s="38"/>
      <c r="JSL111" s="38"/>
      <c r="JSM111" s="38"/>
      <c r="JSN111" s="38"/>
      <c r="JSO111" s="38"/>
      <c r="JSP111" s="38"/>
      <c r="JSQ111" s="38"/>
      <c r="JSR111" s="38"/>
      <c r="JSS111" s="38"/>
      <c r="JST111" s="38"/>
      <c r="JSU111" s="38"/>
      <c r="JSV111" s="38"/>
      <c r="JSW111" s="38"/>
      <c r="JSX111" s="38"/>
      <c r="JSY111" s="38"/>
      <c r="JSZ111" s="38"/>
      <c r="JTA111" s="38"/>
      <c r="JTB111" s="38"/>
      <c r="JTC111" s="38"/>
      <c r="JTD111" s="38"/>
      <c r="JTE111" s="38"/>
      <c r="JTF111" s="38"/>
      <c r="JTG111" s="38"/>
      <c r="JTH111" s="38"/>
      <c r="JTI111" s="38"/>
      <c r="JTJ111" s="38"/>
      <c r="JTK111" s="38"/>
      <c r="JTL111" s="38"/>
      <c r="JTM111" s="38"/>
      <c r="JTN111" s="38"/>
      <c r="JTO111" s="38"/>
      <c r="JTP111" s="38"/>
      <c r="JTQ111" s="38"/>
      <c r="JTR111" s="38"/>
      <c r="JTS111" s="38"/>
      <c r="JTT111" s="38"/>
      <c r="JTU111" s="38"/>
      <c r="JTV111" s="38"/>
      <c r="JTW111" s="38"/>
      <c r="JTX111" s="38"/>
      <c r="JTY111" s="38"/>
      <c r="JTZ111" s="38"/>
      <c r="JUA111" s="38"/>
      <c r="JUB111" s="38"/>
      <c r="JUC111" s="38"/>
      <c r="JUD111" s="38"/>
      <c r="JUE111" s="38"/>
      <c r="JUF111" s="38"/>
      <c r="JUG111" s="38"/>
      <c r="JUH111" s="38"/>
      <c r="JUI111" s="38"/>
      <c r="JUJ111" s="38"/>
      <c r="JUK111" s="38"/>
      <c r="JUL111" s="38"/>
      <c r="JUM111" s="38"/>
      <c r="JUN111" s="38"/>
      <c r="JUO111" s="38"/>
      <c r="JUP111" s="38"/>
      <c r="JUQ111" s="38"/>
      <c r="JUR111" s="38"/>
      <c r="JUS111" s="38"/>
      <c r="JUT111" s="38"/>
      <c r="JUU111" s="38"/>
      <c r="JUV111" s="38"/>
      <c r="JUW111" s="38"/>
      <c r="JUX111" s="38"/>
      <c r="JUY111" s="38"/>
      <c r="JUZ111" s="38"/>
      <c r="JVA111" s="38"/>
      <c r="JVB111" s="38"/>
      <c r="JVC111" s="38"/>
      <c r="JVD111" s="38"/>
      <c r="JVE111" s="38"/>
      <c r="JVF111" s="38"/>
      <c r="JVG111" s="38"/>
      <c r="JVH111" s="38"/>
      <c r="JVI111" s="38"/>
      <c r="JVJ111" s="38"/>
      <c r="JVK111" s="38"/>
      <c r="JVL111" s="38"/>
      <c r="JVM111" s="38"/>
      <c r="JVN111" s="38"/>
      <c r="JVO111" s="38"/>
      <c r="JVP111" s="38"/>
      <c r="JVQ111" s="38"/>
      <c r="JVR111" s="38"/>
      <c r="JVS111" s="38"/>
      <c r="JVT111" s="38"/>
      <c r="JVU111" s="38"/>
      <c r="JVV111" s="38"/>
      <c r="JVW111" s="38"/>
      <c r="JVX111" s="38"/>
      <c r="JVY111" s="38"/>
      <c r="JVZ111" s="38"/>
      <c r="JWA111" s="38"/>
      <c r="JWB111" s="38"/>
      <c r="JWC111" s="38"/>
      <c r="JWD111" s="38"/>
      <c r="JWE111" s="38"/>
      <c r="JWF111" s="38"/>
      <c r="JWG111" s="38"/>
      <c r="JWH111" s="38"/>
      <c r="JWI111" s="38"/>
      <c r="JWJ111" s="38"/>
      <c r="JWK111" s="38"/>
      <c r="JWL111" s="38"/>
      <c r="JWM111" s="38"/>
      <c r="JWN111" s="38"/>
      <c r="JWO111" s="38"/>
      <c r="JWP111" s="38"/>
      <c r="JWQ111" s="38"/>
      <c r="JWR111" s="38"/>
      <c r="JWS111" s="38"/>
      <c r="JWT111" s="38"/>
      <c r="JWU111" s="38"/>
      <c r="JWV111" s="38"/>
      <c r="JWW111" s="38"/>
      <c r="JWX111" s="38"/>
      <c r="JWY111" s="38"/>
      <c r="JWZ111" s="38"/>
      <c r="JXA111" s="38"/>
      <c r="JXB111" s="38"/>
      <c r="JXC111" s="38"/>
      <c r="JXD111" s="38"/>
      <c r="JXE111" s="38"/>
      <c r="JXF111" s="38"/>
      <c r="JXG111" s="38"/>
      <c r="JXH111" s="38"/>
      <c r="JXI111" s="38"/>
      <c r="JXJ111" s="38"/>
      <c r="JXK111" s="38"/>
      <c r="JXL111" s="38"/>
      <c r="JXM111" s="38"/>
      <c r="JXN111" s="38"/>
      <c r="JXO111" s="38"/>
      <c r="JXP111" s="38"/>
      <c r="JXQ111" s="38"/>
      <c r="JXR111" s="38"/>
      <c r="JXS111" s="38"/>
      <c r="JXT111" s="38"/>
      <c r="JXU111" s="38"/>
      <c r="JXV111" s="38"/>
      <c r="JXW111" s="38"/>
      <c r="JXX111" s="38"/>
      <c r="JXY111" s="38"/>
      <c r="JXZ111" s="38"/>
      <c r="JYA111" s="38"/>
      <c r="JYB111" s="38"/>
      <c r="JYC111" s="38"/>
      <c r="JYD111" s="38"/>
      <c r="JYE111" s="38"/>
      <c r="JYF111" s="38"/>
      <c r="JYG111" s="38"/>
      <c r="JYH111" s="38"/>
      <c r="JYI111" s="38"/>
      <c r="JYJ111" s="38"/>
      <c r="JYK111" s="38"/>
      <c r="JYL111" s="38"/>
      <c r="JYM111" s="38"/>
      <c r="JYN111" s="38"/>
      <c r="JYO111" s="38"/>
      <c r="JYP111" s="38"/>
      <c r="JYQ111" s="38"/>
      <c r="JYR111" s="38"/>
      <c r="JYS111" s="38"/>
      <c r="JYT111" s="38"/>
      <c r="JYU111" s="38"/>
      <c r="JYV111" s="38"/>
      <c r="JYW111" s="38"/>
      <c r="JYX111" s="38"/>
      <c r="JYY111" s="38"/>
      <c r="JYZ111" s="38"/>
      <c r="JZA111" s="38"/>
      <c r="JZB111" s="38"/>
      <c r="JZC111" s="38"/>
      <c r="JZD111" s="38"/>
      <c r="JZE111" s="38"/>
      <c r="JZF111" s="38"/>
      <c r="JZG111" s="38"/>
      <c r="JZH111" s="38"/>
      <c r="JZI111" s="38"/>
      <c r="JZJ111" s="38"/>
      <c r="JZK111" s="38"/>
      <c r="JZL111" s="38"/>
      <c r="JZM111" s="38"/>
      <c r="JZN111" s="38"/>
      <c r="JZO111" s="38"/>
      <c r="JZP111" s="38"/>
      <c r="JZQ111" s="38"/>
      <c r="JZR111" s="38"/>
      <c r="JZS111" s="38"/>
      <c r="JZT111" s="38"/>
      <c r="JZU111" s="38"/>
      <c r="JZV111" s="38"/>
      <c r="JZW111" s="38"/>
      <c r="JZX111" s="38"/>
      <c r="JZY111" s="38"/>
      <c r="JZZ111" s="38"/>
      <c r="KAA111" s="38"/>
      <c r="KAB111" s="38"/>
      <c r="KAC111" s="38"/>
      <c r="KAD111" s="38"/>
      <c r="KAE111" s="38"/>
      <c r="KAF111" s="38"/>
      <c r="KAG111" s="38"/>
      <c r="KAH111" s="38"/>
      <c r="KAI111" s="38"/>
      <c r="KAJ111" s="38"/>
      <c r="KAK111" s="38"/>
      <c r="KAL111" s="38"/>
      <c r="KAM111" s="38"/>
      <c r="KAN111" s="38"/>
      <c r="KAO111" s="38"/>
      <c r="KAP111" s="38"/>
      <c r="KAQ111" s="38"/>
      <c r="KAR111" s="38"/>
      <c r="KAS111" s="38"/>
      <c r="KAT111" s="38"/>
      <c r="KAU111" s="38"/>
      <c r="KAV111" s="38"/>
      <c r="KAW111" s="38"/>
      <c r="KAX111" s="38"/>
      <c r="KAY111" s="38"/>
      <c r="KAZ111" s="38"/>
      <c r="KBA111" s="38"/>
      <c r="KBB111" s="38"/>
      <c r="KBC111" s="38"/>
      <c r="KBD111" s="38"/>
      <c r="KBE111" s="38"/>
      <c r="KBF111" s="38"/>
      <c r="KBG111" s="38"/>
      <c r="KBH111" s="38"/>
      <c r="KBI111" s="38"/>
      <c r="KBJ111" s="38"/>
      <c r="KBK111" s="38"/>
      <c r="KBL111" s="38"/>
      <c r="KBM111" s="38"/>
      <c r="KBN111" s="38"/>
      <c r="KBO111" s="38"/>
      <c r="KBP111" s="38"/>
      <c r="KBQ111" s="38"/>
      <c r="KBR111" s="38"/>
      <c r="KBS111" s="38"/>
      <c r="KBT111" s="38"/>
      <c r="KBU111" s="38"/>
      <c r="KBV111" s="38"/>
      <c r="KBW111" s="38"/>
      <c r="KBX111" s="38"/>
      <c r="KBY111" s="38"/>
      <c r="KBZ111" s="38"/>
      <c r="KCA111" s="38"/>
      <c r="KCB111" s="38"/>
      <c r="KCC111" s="38"/>
      <c r="KCD111" s="38"/>
      <c r="KCE111" s="38"/>
      <c r="KCF111" s="38"/>
      <c r="KCG111" s="38"/>
      <c r="KCH111" s="38"/>
      <c r="KCI111" s="38"/>
      <c r="KCJ111" s="38"/>
      <c r="KCK111" s="38"/>
      <c r="KCL111" s="38"/>
      <c r="KCM111" s="38"/>
      <c r="KCN111" s="38"/>
      <c r="KCO111" s="38"/>
      <c r="KCP111" s="38"/>
      <c r="KCQ111" s="38"/>
      <c r="KCR111" s="38"/>
      <c r="KCS111" s="38"/>
      <c r="KCT111" s="38"/>
      <c r="KCU111" s="38"/>
      <c r="KCV111" s="38"/>
      <c r="KCW111" s="38"/>
      <c r="KCX111" s="38"/>
      <c r="KCY111" s="38"/>
      <c r="KCZ111" s="38"/>
      <c r="KDA111" s="38"/>
      <c r="KDB111" s="38"/>
      <c r="KDC111" s="38"/>
      <c r="KDD111" s="38"/>
      <c r="KDE111" s="38"/>
      <c r="KDF111" s="38"/>
      <c r="KDG111" s="38"/>
      <c r="KDH111" s="38"/>
      <c r="KDI111" s="38"/>
      <c r="KDJ111" s="38"/>
      <c r="KDK111" s="38"/>
      <c r="KDL111" s="38"/>
      <c r="KDM111" s="38"/>
      <c r="KDN111" s="38"/>
      <c r="KDO111" s="38"/>
      <c r="KDP111" s="38"/>
      <c r="KDQ111" s="38"/>
      <c r="KDR111" s="38"/>
      <c r="KDS111" s="38"/>
      <c r="KDT111" s="38"/>
      <c r="KDU111" s="38"/>
      <c r="KDV111" s="38"/>
      <c r="KDW111" s="38"/>
      <c r="KDX111" s="38"/>
      <c r="KDY111" s="38"/>
      <c r="KDZ111" s="38"/>
      <c r="KEA111" s="38"/>
      <c r="KEB111" s="38"/>
      <c r="KEC111" s="38"/>
      <c r="KED111" s="38"/>
      <c r="KEE111" s="38"/>
      <c r="KEF111" s="38"/>
      <c r="KEG111" s="38"/>
      <c r="KEH111" s="38"/>
      <c r="KEI111" s="38"/>
      <c r="KEJ111" s="38"/>
      <c r="KEK111" s="38"/>
      <c r="KEL111" s="38"/>
      <c r="KEM111" s="38"/>
      <c r="KEN111" s="38"/>
      <c r="KEO111" s="38"/>
      <c r="KEP111" s="38"/>
      <c r="KEQ111" s="38"/>
      <c r="KER111" s="38"/>
      <c r="KES111" s="38"/>
      <c r="KET111" s="38"/>
      <c r="KEU111" s="38"/>
      <c r="KEV111" s="38"/>
      <c r="KEW111" s="38"/>
      <c r="KEX111" s="38"/>
      <c r="KEY111" s="38"/>
      <c r="KEZ111" s="38"/>
      <c r="KFA111" s="38"/>
      <c r="KFB111" s="38"/>
      <c r="KFC111" s="38"/>
      <c r="KFD111" s="38"/>
      <c r="KFE111" s="38"/>
      <c r="KFF111" s="38"/>
      <c r="KFG111" s="38"/>
      <c r="KFH111" s="38"/>
      <c r="KFI111" s="38"/>
      <c r="KFJ111" s="38"/>
      <c r="KFK111" s="38"/>
      <c r="KFL111" s="38"/>
      <c r="KFM111" s="38"/>
      <c r="KFN111" s="38"/>
      <c r="KFO111" s="38"/>
      <c r="KFP111" s="38"/>
      <c r="KFQ111" s="38"/>
      <c r="KFR111" s="38"/>
      <c r="KFS111" s="38"/>
      <c r="KFT111" s="38"/>
      <c r="KFU111" s="38"/>
      <c r="KFV111" s="38"/>
      <c r="KFW111" s="38"/>
      <c r="KFX111" s="38"/>
      <c r="KFY111" s="38"/>
      <c r="KFZ111" s="38"/>
      <c r="KGA111" s="38"/>
      <c r="KGB111" s="38"/>
      <c r="KGC111" s="38"/>
      <c r="KGD111" s="38"/>
      <c r="KGE111" s="38"/>
      <c r="KGF111" s="38"/>
      <c r="KGG111" s="38"/>
      <c r="KGH111" s="38"/>
      <c r="KGI111" s="38"/>
      <c r="KGJ111" s="38"/>
      <c r="KGK111" s="38"/>
      <c r="KGL111" s="38"/>
      <c r="KGM111" s="38"/>
      <c r="KGN111" s="38"/>
      <c r="KGO111" s="38"/>
      <c r="KGP111" s="38"/>
      <c r="KGQ111" s="38"/>
      <c r="KGR111" s="38"/>
      <c r="KGS111" s="38"/>
      <c r="KGT111" s="38"/>
      <c r="KGU111" s="38"/>
      <c r="KGV111" s="38"/>
      <c r="KGW111" s="38"/>
      <c r="KGX111" s="38"/>
      <c r="KGY111" s="38"/>
      <c r="KGZ111" s="38"/>
      <c r="KHA111" s="38"/>
      <c r="KHB111" s="38"/>
      <c r="KHC111" s="38"/>
      <c r="KHD111" s="38"/>
      <c r="KHE111" s="38"/>
      <c r="KHF111" s="38"/>
      <c r="KHG111" s="38"/>
      <c r="KHH111" s="38"/>
      <c r="KHI111" s="38"/>
      <c r="KHJ111" s="38"/>
      <c r="KHK111" s="38"/>
      <c r="KHL111" s="38"/>
      <c r="KHM111" s="38"/>
      <c r="KHN111" s="38"/>
      <c r="KHO111" s="38"/>
      <c r="KHP111" s="38"/>
      <c r="KHQ111" s="38"/>
      <c r="KHR111" s="38"/>
      <c r="KHS111" s="38"/>
      <c r="KHT111" s="38"/>
      <c r="KHU111" s="38"/>
      <c r="KHV111" s="38"/>
      <c r="KHW111" s="38"/>
      <c r="KHX111" s="38"/>
      <c r="KHY111" s="38"/>
      <c r="KHZ111" s="38"/>
      <c r="KIA111" s="38"/>
      <c r="KIB111" s="38"/>
      <c r="KIC111" s="38"/>
      <c r="KID111" s="38"/>
      <c r="KIE111" s="38"/>
      <c r="KIF111" s="38"/>
      <c r="KIG111" s="38"/>
      <c r="KIH111" s="38"/>
      <c r="KII111" s="38"/>
      <c r="KIJ111" s="38"/>
      <c r="KIK111" s="38"/>
      <c r="KIL111" s="38"/>
      <c r="KIM111" s="38"/>
      <c r="KIN111" s="38"/>
      <c r="KIO111" s="38"/>
      <c r="KIP111" s="38"/>
      <c r="KIQ111" s="38"/>
      <c r="KIR111" s="38"/>
      <c r="KIS111" s="38"/>
      <c r="KIT111" s="38"/>
      <c r="KIU111" s="38"/>
      <c r="KIV111" s="38"/>
      <c r="KIW111" s="38"/>
      <c r="KIX111" s="38"/>
      <c r="KIY111" s="38"/>
      <c r="KIZ111" s="38"/>
      <c r="KJA111" s="38"/>
      <c r="KJB111" s="38"/>
      <c r="KJC111" s="38"/>
      <c r="KJD111" s="38"/>
      <c r="KJE111" s="38"/>
      <c r="KJF111" s="38"/>
      <c r="KJG111" s="38"/>
      <c r="KJH111" s="38"/>
      <c r="KJI111" s="38"/>
      <c r="KJJ111" s="38"/>
      <c r="KJK111" s="38"/>
      <c r="KJL111" s="38"/>
      <c r="KJM111" s="38"/>
      <c r="KJN111" s="38"/>
      <c r="KJO111" s="38"/>
      <c r="KJP111" s="38"/>
      <c r="KJQ111" s="38"/>
      <c r="KJR111" s="38"/>
      <c r="KJS111" s="38"/>
      <c r="KJT111" s="38"/>
      <c r="KJU111" s="38"/>
      <c r="KJV111" s="38"/>
      <c r="KJW111" s="38"/>
      <c r="KJX111" s="38"/>
      <c r="KJY111" s="38"/>
      <c r="KJZ111" s="38"/>
      <c r="KKA111" s="38"/>
      <c r="KKB111" s="38"/>
      <c r="KKC111" s="38"/>
      <c r="KKD111" s="38"/>
      <c r="KKE111" s="38"/>
      <c r="KKF111" s="38"/>
      <c r="KKG111" s="38"/>
      <c r="KKH111" s="38"/>
      <c r="KKI111" s="38"/>
      <c r="KKJ111" s="38"/>
      <c r="KKK111" s="38"/>
      <c r="KKL111" s="38"/>
      <c r="KKM111" s="38"/>
      <c r="KKN111" s="38"/>
      <c r="KKO111" s="38"/>
      <c r="KKP111" s="38"/>
      <c r="KKQ111" s="38"/>
      <c r="KKR111" s="38"/>
      <c r="KKS111" s="38"/>
      <c r="KKT111" s="38"/>
      <c r="KKU111" s="38"/>
      <c r="KKV111" s="38"/>
      <c r="KKW111" s="38"/>
      <c r="KKX111" s="38"/>
      <c r="KKY111" s="38"/>
      <c r="KKZ111" s="38"/>
      <c r="KLA111" s="38"/>
      <c r="KLB111" s="38"/>
      <c r="KLC111" s="38"/>
      <c r="KLD111" s="38"/>
      <c r="KLE111" s="38"/>
      <c r="KLF111" s="38"/>
      <c r="KLG111" s="38"/>
      <c r="KLH111" s="38"/>
      <c r="KLI111" s="38"/>
      <c r="KLJ111" s="38"/>
      <c r="KLK111" s="38"/>
      <c r="KLL111" s="38"/>
      <c r="KLM111" s="38"/>
      <c r="KLN111" s="38"/>
      <c r="KLO111" s="38"/>
      <c r="KLP111" s="38"/>
      <c r="KLQ111" s="38"/>
      <c r="KLR111" s="38"/>
      <c r="KLS111" s="38"/>
      <c r="KLT111" s="38"/>
      <c r="KLU111" s="38"/>
      <c r="KLV111" s="38"/>
      <c r="KLW111" s="38"/>
      <c r="KLX111" s="38"/>
      <c r="KLY111" s="38"/>
      <c r="KLZ111" s="38"/>
      <c r="KMA111" s="38"/>
      <c r="KMB111" s="38"/>
      <c r="KMC111" s="38"/>
      <c r="KMD111" s="38"/>
      <c r="KME111" s="38"/>
      <c r="KMF111" s="38"/>
      <c r="KMG111" s="38"/>
      <c r="KMH111" s="38"/>
      <c r="KMI111" s="38"/>
      <c r="KMJ111" s="38"/>
      <c r="KMK111" s="38"/>
      <c r="KML111" s="38"/>
      <c r="KMM111" s="38"/>
      <c r="KMN111" s="38"/>
      <c r="KMO111" s="38"/>
      <c r="KMP111" s="38"/>
      <c r="KMQ111" s="38"/>
      <c r="KMR111" s="38"/>
      <c r="KMS111" s="38"/>
      <c r="KMT111" s="38"/>
      <c r="KMU111" s="38"/>
      <c r="KMV111" s="38"/>
      <c r="KMW111" s="38"/>
      <c r="KMX111" s="38"/>
      <c r="KMY111" s="38"/>
      <c r="KMZ111" s="38"/>
      <c r="KNA111" s="38"/>
      <c r="KNB111" s="38"/>
      <c r="KNC111" s="38"/>
      <c r="KND111" s="38"/>
      <c r="KNE111" s="38"/>
      <c r="KNF111" s="38"/>
      <c r="KNG111" s="38"/>
      <c r="KNH111" s="38"/>
      <c r="KNI111" s="38"/>
      <c r="KNJ111" s="38"/>
      <c r="KNK111" s="38"/>
      <c r="KNL111" s="38"/>
      <c r="KNM111" s="38"/>
      <c r="KNN111" s="38"/>
      <c r="KNO111" s="38"/>
      <c r="KNP111" s="38"/>
      <c r="KNQ111" s="38"/>
      <c r="KNR111" s="38"/>
      <c r="KNS111" s="38"/>
      <c r="KNT111" s="38"/>
      <c r="KNU111" s="38"/>
      <c r="KNV111" s="38"/>
      <c r="KNW111" s="38"/>
      <c r="KNX111" s="38"/>
      <c r="KNY111" s="38"/>
      <c r="KNZ111" s="38"/>
      <c r="KOA111" s="38"/>
      <c r="KOB111" s="38"/>
      <c r="KOC111" s="38"/>
      <c r="KOD111" s="38"/>
      <c r="KOE111" s="38"/>
      <c r="KOF111" s="38"/>
      <c r="KOG111" s="38"/>
      <c r="KOH111" s="38"/>
      <c r="KOI111" s="38"/>
      <c r="KOJ111" s="38"/>
      <c r="KOK111" s="38"/>
      <c r="KOL111" s="38"/>
      <c r="KOM111" s="38"/>
      <c r="KON111" s="38"/>
      <c r="KOO111" s="38"/>
      <c r="KOP111" s="38"/>
      <c r="KOQ111" s="38"/>
      <c r="KOR111" s="38"/>
      <c r="KOS111" s="38"/>
      <c r="KOT111" s="38"/>
      <c r="KOU111" s="38"/>
      <c r="KOV111" s="38"/>
      <c r="KOW111" s="38"/>
      <c r="KOX111" s="38"/>
      <c r="KOY111" s="38"/>
      <c r="KOZ111" s="38"/>
      <c r="KPA111" s="38"/>
      <c r="KPB111" s="38"/>
      <c r="KPC111" s="38"/>
      <c r="KPD111" s="38"/>
      <c r="KPE111" s="38"/>
      <c r="KPF111" s="38"/>
      <c r="KPG111" s="38"/>
      <c r="KPH111" s="38"/>
      <c r="KPI111" s="38"/>
      <c r="KPJ111" s="38"/>
      <c r="KPK111" s="38"/>
      <c r="KPL111" s="38"/>
      <c r="KPM111" s="38"/>
      <c r="KPN111" s="38"/>
      <c r="KPO111" s="38"/>
      <c r="KPP111" s="38"/>
      <c r="KPQ111" s="38"/>
      <c r="KPR111" s="38"/>
      <c r="KPS111" s="38"/>
      <c r="KPT111" s="38"/>
      <c r="KPU111" s="38"/>
      <c r="KPV111" s="38"/>
      <c r="KPW111" s="38"/>
      <c r="KPX111" s="38"/>
      <c r="KPY111" s="38"/>
      <c r="KPZ111" s="38"/>
      <c r="KQA111" s="38"/>
      <c r="KQB111" s="38"/>
      <c r="KQC111" s="38"/>
      <c r="KQD111" s="38"/>
      <c r="KQE111" s="38"/>
      <c r="KQF111" s="38"/>
      <c r="KQG111" s="38"/>
      <c r="KQH111" s="38"/>
      <c r="KQI111" s="38"/>
      <c r="KQJ111" s="38"/>
      <c r="KQK111" s="38"/>
      <c r="KQL111" s="38"/>
      <c r="KQM111" s="38"/>
      <c r="KQN111" s="38"/>
      <c r="KQO111" s="38"/>
      <c r="KQP111" s="38"/>
      <c r="KQQ111" s="38"/>
      <c r="KQR111" s="38"/>
      <c r="KQS111" s="38"/>
      <c r="KQT111" s="38"/>
      <c r="KQU111" s="38"/>
      <c r="KQV111" s="38"/>
      <c r="KQW111" s="38"/>
      <c r="KQX111" s="38"/>
      <c r="KQY111" s="38"/>
      <c r="KQZ111" s="38"/>
      <c r="KRA111" s="38"/>
      <c r="KRB111" s="38"/>
      <c r="KRC111" s="38"/>
      <c r="KRD111" s="38"/>
      <c r="KRE111" s="38"/>
      <c r="KRF111" s="38"/>
      <c r="KRG111" s="38"/>
      <c r="KRH111" s="38"/>
      <c r="KRI111" s="38"/>
      <c r="KRJ111" s="38"/>
      <c r="KRK111" s="38"/>
      <c r="KRL111" s="38"/>
      <c r="KRM111" s="38"/>
      <c r="KRN111" s="38"/>
      <c r="KRO111" s="38"/>
      <c r="KRP111" s="38"/>
      <c r="KRQ111" s="38"/>
      <c r="KRR111" s="38"/>
      <c r="KRS111" s="38"/>
      <c r="KRT111" s="38"/>
      <c r="KRU111" s="38"/>
      <c r="KRV111" s="38"/>
      <c r="KRW111" s="38"/>
      <c r="KRX111" s="38"/>
      <c r="KRY111" s="38"/>
      <c r="KRZ111" s="38"/>
      <c r="KSA111" s="38"/>
      <c r="KSB111" s="38"/>
      <c r="KSC111" s="38"/>
      <c r="KSD111" s="38"/>
      <c r="KSE111" s="38"/>
      <c r="KSF111" s="38"/>
      <c r="KSG111" s="38"/>
      <c r="KSH111" s="38"/>
      <c r="KSI111" s="38"/>
      <c r="KSJ111" s="38"/>
      <c r="KSK111" s="38"/>
      <c r="KSL111" s="38"/>
      <c r="KSM111" s="38"/>
      <c r="KSN111" s="38"/>
      <c r="KSO111" s="38"/>
      <c r="KSP111" s="38"/>
      <c r="KSQ111" s="38"/>
      <c r="KSR111" s="38"/>
      <c r="KSS111" s="38"/>
      <c r="KST111" s="38"/>
      <c r="KSU111" s="38"/>
      <c r="KSV111" s="38"/>
      <c r="KSW111" s="38"/>
      <c r="KSX111" s="38"/>
      <c r="KSY111" s="38"/>
      <c r="KSZ111" s="38"/>
      <c r="KTA111" s="38"/>
      <c r="KTB111" s="38"/>
      <c r="KTC111" s="38"/>
      <c r="KTD111" s="38"/>
      <c r="KTE111" s="38"/>
      <c r="KTF111" s="38"/>
      <c r="KTG111" s="38"/>
      <c r="KTH111" s="38"/>
      <c r="KTI111" s="38"/>
      <c r="KTJ111" s="38"/>
      <c r="KTK111" s="38"/>
      <c r="KTL111" s="38"/>
      <c r="KTM111" s="38"/>
      <c r="KTN111" s="38"/>
      <c r="KTO111" s="38"/>
      <c r="KTP111" s="38"/>
      <c r="KTQ111" s="38"/>
      <c r="KTR111" s="38"/>
      <c r="KTS111" s="38"/>
      <c r="KTT111" s="38"/>
      <c r="KTU111" s="38"/>
      <c r="KTV111" s="38"/>
      <c r="KTW111" s="38"/>
      <c r="KTX111" s="38"/>
      <c r="KTY111" s="38"/>
      <c r="KTZ111" s="38"/>
      <c r="KUA111" s="38"/>
      <c r="KUB111" s="38"/>
      <c r="KUC111" s="38"/>
      <c r="KUD111" s="38"/>
      <c r="KUE111" s="38"/>
      <c r="KUF111" s="38"/>
      <c r="KUG111" s="38"/>
      <c r="KUH111" s="38"/>
      <c r="KUI111" s="38"/>
      <c r="KUJ111" s="38"/>
      <c r="KUK111" s="38"/>
      <c r="KUL111" s="38"/>
      <c r="KUM111" s="38"/>
      <c r="KUN111" s="38"/>
      <c r="KUO111" s="38"/>
      <c r="KUP111" s="38"/>
      <c r="KUQ111" s="38"/>
      <c r="KUR111" s="38"/>
      <c r="KUS111" s="38"/>
      <c r="KUT111" s="38"/>
      <c r="KUU111" s="38"/>
      <c r="KUV111" s="38"/>
      <c r="KUW111" s="38"/>
      <c r="KUX111" s="38"/>
      <c r="KUY111" s="38"/>
      <c r="KUZ111" s="38"/>
      <c r="KVA111" s="38"/>
      <c r="KVB111" s="38"/>
      <c r="KVC111" s="38"/>
      <c r="KVD111" s="38"/>
      <c r="KVE111" s="38"/>
      <c r="KVF111" s="38"/>
      <c r="KVG111" s="38"/>
      <c r="KVH111" s="38"/>
      <c r="KVI111" s="38"/>
      <c r="KVJ111" s="38"/>
      <c r="KVK111" s="38"/>
      <c r="KVL111" s="38"/>
      <c r="KVM111" s="38"/>
      <c r="KVN111" s="38"/>
      <c r="KVO111" s="38"/>
      <c r="KVP111" s="38"/>
      <c r="KVQ111" s="38"/>
      <c r="KVR111" s="38"/>
      <c r="KVS111" s="38"/>
      <c r="KVT111" s="38"/>
      <c r="KVU111" s="38"/>
      <c r="KVV111" s="38"/>
      <c r="KVW111" s="38"/>
      <c r="KVX111" s="38"/>
      <c r="KVY111" s="38"/>
      <c r="KVZ111" s="38"/>
      <c r="KWA111" s="38"/>
      <c r="KWB111" s="38"/>
      <c r="KWC111" s="38"/>
      <c r="KWD111" s="38"/>
      <c r="KWE111" s="38"/>
      <c r="KWF111" s="38"/>
      <c r="KWG111" s="38"/>
      <c r="KWH111" s="38"/>
      <c r="KWI111" s="38"/>
      <c r="KWJ111" s="38"/>
      <c r="KWK111" s="38"/>
      <c r="KWL111" s="38"/>
      <c r="KWM111" s="38"/>
      <c r="KWN111" s="38"/>
      <c r="KWO111" s="38"/>
      <c r="KWP111" s="38"/>
      <c r="KWQ111" s="38"/>
      <c r="KWR111" s="38"/>
      <c r="KWS111" s="38"/>
      <c r="KWT111" s="38"/>
      <c r="KWU111" s="38"/>
      <c r="KWV111" s="38"/>
      <c r="KWW111" s="38"/>
      <c r="KWX111" s="38"/>
      <c r="KWY111" s="38"/>
      <c r="KWZ111" s="38"/>
      <c r="KXA111" s="38"/>
      <c r="KXB111" s="38"/>
      <c r="KXC111" s="38"/>
      <c r="KXD111" s="38"/>
      <c r="KXE111" s="38"/>
      <c r="KXF111" s="38"/>
      <c r="KXG111" s="38"/>
      <c r="KXH111" s="38"/>
      <c r="KXI111" s="38"/>
      <c r="KXJ111" s="38"/>
      <c r="KXK111" s="38"/>
      <c r="KXL111" s="38"/>
      <c r="KXM111" s="38"/>
      <c r="KXN111" s="38"/>
      <c r="KXO111" s="38"/>
      <c r="KXP111" s="38"/>
      <c r="KXQ111" s="38"/>
      <c r="KXR111" s="38"/>
      <c r="KXS111" s="38"/>
      <c r="KXT111" s="38"/>
      <c r="KXU111" s="38"/>
      <c r="KXV111" s="38"/>
      <c r="KXW111" s="38"/>
      <c r="KXX111" s="38"/>
      <c r="KXY111" s="38"/>
      <c r="KXZ111" s="38"/>
      <c r="KYA111" s="38"/>
      <c r="KYB111" s="38"/>
      <c r="KYC111" s="38"/>
      <c r="KYD111" s="38"/>
      <c r="KYE111" s="38"/>
      <c r="KYF111" s="38"/>
      <c r="KYG111" s="38"/>
      <c r="KYH111" s="38"/>
      <c r="KYI111" s="38"/>
      <c r="KYJ111" s="38"/>
      <c r="KYK111" s="38"/>
      <c r="KYL111" s="38"/>
      <c r="KYM111" s="38"/>
      <c r="KYN111" s="38"/>
      <c r="KYO111" s="38"/>
      <c r="KYP111" s="38"/>
      <c r="KYQ111" s="38"/>
      <c r="KYR111" s="38"/>
      <c r="KYS111" s="38"/>
      <c r="KYT111" s="38"/>
      <c r="KYU111" s="38"/>
      <c r="KYV111" s="38"/>
      <c r="KYW111" s="38"/>
      <c r="KYX111" s="38"/>
      <c r="KYY111" s="38"/>
      <c r="KYZ111" s="38"/>
      <c r="KZA111" s="38"/>
      <c r="KZB111" s="38"/>
      <c r="KZC111" s="38"/>
      <c r="KZD111" s="38"/>
      <c r="KZE111" s="38"/>
      <c r="KZF111" s="38"/>
      <c r="KZG111" s="38"/>
      <c r="KZH111" s="38"/>
      <c r="KZI111" s="38"/>
      <c r="KZJ111" s="38"/>
      <c r="KZK111" s="38"/>
      <c r="KZL111" s="38"/>
      <c r="KZM111" s="38"/>
      <c r="KZN111" s="38"/>
      <c r="KZO111" s="38"/>
      <c r="KZP111" s="38"/>
      <c r="KZQ111" s="38"/>
      <c r="KZR111" s="38"/>
      <c r="KZS111" s="38"/>
      <c r="KZT111" s="38"/>
      <c r="KZU111" s="38"/>
      <c r="KZV111" s="38"/>
      <c r="KZW111" s="38"/>
      <c r="KZX111" s="38"/>
      <c r="KZY111" s="38"/>
      <c r="KZZ111" s="38"/>
      <c r="LAA111" s="38"/>
      <c r="LAB111" s="38"/>
      <c r="LAC111" s="38"/>
      <c r="LAD111" s="38"/>
      <c r="LAE111" s="38"/>
      <c r="LAF111" s="38"/>
      <c r="LAG111" s="38"/>
      <c r="LAH111" s="38"/>
      <c r="LAI111" s="38"/>
      <c r="LAJ111" s="38"/>
      <c r="LAK111" s="38"/>
      <c r="LAL111" s="38"/>
      <c r="LAM111" s="38"/>
      <c r="LAN111" s="38"/>
      <c r="LAO111" s="38"/>
      <c r="LAP111" s="38"/>
      <c r="LAQ111" s="38"/>
      <c r="LAR111" s="38"/>
      <c r="LAS111" s="38"/>
      <c r="LAT111" s="38"/>
      <c r="LAU111" s="38"/>
      <c r="LAV111" s="38"/>
      <c r="LAW111" s="38"/>
      <c r="LAX111" s="38"/>
      <c r="LAY111" s="38"/>
      <c r="LAZ111" s="38"/>
      <c r="LBA111" s="38"/>
      <c r="LBB111" s="38"/>
      <c r="LBC111" s="38"/>
      <c r="LBD111" s="38"/>
      <c r="LBE111" s="38"/>
      <c r="LBF111" s="38"/>
      <c r="LBG111" s="38"/>
      <c r="LBH111" s="38"/>
      <c r="LBI111" s="38"/>
      <c r="LBJ111" s="38"/>
      <c r="LBK111" s="38"/>
      <c r="LBL111" s="38"/>
      <c r="LBM111" s="38"/>
      <c r="LBN111" s="38"/>
      <c r="LBO111" s="38"/>
      <c r="LBP111" s="38"/>
      <c r="LBQ111" s="38"/>
      <c r="LBR111" s="38"/>
      <c r="LBS111" s="38"/>
      <c r="LBT111" s="38"/>
      <c r="LBU111" s="38"/>
      <c r="LBV111" s="38"/>
      <c r="LBW111" s="38"/>
      <c r="LBX111" s="38"/>
      <c r="LBY111" s="38"/>
      <c r="LBZ111" s="38"/>
      <c r="LCA111" s="38"/>
      <c r="LCB111" s="38"/>
      <c r="LCC111" s="38"/>
      <c r="LCD111" s="38"/>
      <c r="LCE111" s="38"/>
      <c r="LCF111" s="38"/>
      <c r="LCG111" s="38"/>
      <c r="LCH111" s="38"/>
      <c r="LCI111" s="38"/>
      <c r="LCJ111" s="38"/>
      <c r="LCK111" s="38"/>
      <c r="LCL111" s="38"/>
      <c r="LCM111" s="38"/>
      <c r="LCN111" s="38"/>
      <c r="LCO111" s="38"/>
      <c r="LCP111" s="38"/>
      <c r="LCQ111" s="38"/>
      <c r="LCR111" s="38"/>
      <c r="LCS111" s="38"/>
      <c r="LCT111" s="38"/>
      <c r="LCU111" s="38"/>
      <c r="LCV111" s="38"/>
      <c r="LCW111" s="38"/>
      <c r="LCX111" s="38"/>
      <c r="LCY111" s="38"/>
      <c r="LCZ111" s="38"/>
      <c r="LDA111" s="38"/>
      <c r="LDB111" s="38"/>
      <c r="LDC111" s="38"/>
      <c r="LDD111" s="38"/>
      <c r="LDE111" s="38"/>
      <c r="LDF111" s="38"/>
      <c r="LDG111" s="38"/>
      <c r="LDH111" s="38"/>
      <c r="LDI111" s="38"/>
      <c r="LDJ111" s="38"/>
      <c r="LDK111" s="38"/>
      <c r="LDL111" s="38"/>
      <c r="LDM111" s="38"/>
      <c r="LDN111" s="38"/>
      <c r="LDO111" s="38"/>
      <c r="LDP111" s="38"/>
      <c r="LDQ111" s="38"/>
      <c r="LDR111" s="38"/>
      <c r="LDS111" s="38"/>
      <c r="LDT111" s="38"/>
      <c r="LDU111" s="38"/>
      <c r="LDV111" s="38"/>
      <c r="LDW111" s="38"/>
      <c r="LDX111" s="38"/>
      <c r="LDY111" s="38"/>
      <c r="LDZ111" s="38"/>
      <c r="LEA111" s="38"/>
      <c r="LEB111" s="38"/>
      <c r="LEC111" s="38"/>
      <c r="LED111" s="38"/>
      <c r="LEE111" s="38"/>
      <c r="LEF111" s="38"/>
      <c r="LEG111" s="38"/>
      <c r="LEH111" s="38"/>
      <c r="LEI111" s="38"/>
      <c r="LEJ111" s="38"/>
      <c r="LEK111" s="38"/>
      <c r="LEL111" s="38"/>
      <c r="LEM111" s="38"/>
      <c r="LEN111" s="38"/>
      <c r="LEO111" s="38"/>
      <c r="LEP111" s="38"/>
      <c r="LEQ111" s="38"/>
      <c r="LER111" s="38"/>
      <c r="LES111" s="38"/>
      <c r="LET111" s="38"/>
      <c r="LEU111" s="38"/>
      <c r="LEV111" s="38"/>
      <c r="LEW111" s="38"/>
      <c r="LEX111" s="38"/>
      <c r="LEY111" s="38"/>
      <c r="LEZ111" s="38"/>
      <c r="LFA111" s="38"/>
      <c r="LFB111" s="38"/>
      <c r="LFC111" s="38"/>
      <c r="LFD111" s="38"/>
      <c r="LFE111" s="38"/>
      <c r="LFF111" s="38"/>
      <c r="LFG111" s="38"/>
      <c r="LFH111" s="38"/>
      <c r="LFI111" s="38"/>
      <c r="LFJ111" s="38"/>
      <c r="LFK111" s="38"/>
      <c r="LFL111" s="38"/>
      <c r="LFM111" s="38"/>
      <c r="LFN111" s="38"/>
      <c r="LFO111" s="38"/>
      <c r="LFP111" s="38"/>
      <c r="LFQ111" s="38"/>
      <c r="LFR111" s="38"/>
      <c r="LFS111" s="38"/>
      <c r="LFT111" s="38"/>
      <c r="LFU111" s="38"/>
      <c r="LFV111" s="38"/>
      <c r="LFW111" s="38"/>
      <c r="LFX111" s="38"/>
      <c r="LFY111" s="38"/>
      <c r="LFZ111" s="38"/>
      <c r="LGA111" s="38"/>
      <c r="LGB111" s="38"/>
      <c r="LGC111" s="38"/>
      <c r="LGD111" s="38"/>
      <c r="LGE111" s="38"/>
      <c r="LGF111" s="38"/>
      <c r="LGG111" s="38"/>
      <c r="LGH111" s="38"/>
      <c r="LGI111" s="38"/>
      <c r="LGJ111" s="38"/>
      <c r="LGK111" s="38"/>
      <c r="LGL111" s="38"/>
      <c r="LGM111" s="38"/>
      <c r="LGN111" s="38"/>
      <c r="LGO111" s="38"/>
      <c r="LGP111" s="38"/>
      <c r="LGQ111" s="38"/>
      <c r="LGR111" s="38"/>
      <c r="LGS111" s="38"/>
      <c r="LGT111" s="38"/>
      <c r="LGU111" s="38"/>
      <c r="LGV111" s="38"/>
      <c r="LGW111" s="38"/>
      <c r="LGX111" s="38"/>
      <c r="LGY111" s="38"/>
      <c r="LGZ111" s="38"/>
      <c r="LHA111" s="38"/>
      <c r="LHB111" s="38"/>
      <c r="LHC111" s="38"/>
      <c r="LHD111" s="38"/>
      <c r="LHE111" s="38"/>
      <c r="LHF111" s="38"/>
      <c r="LHG111" s="38"/>
      <c r="LHH111" s="38"/>
      <c r="LHI111" s="38"/>
      <c r="LHJ111" s="38"/>
      <c r="LHK111" s="38"/>
      <c r="LHL111" s="38"/>
      <c r="LHM111" s="38"/>
      <c r="LHN111" s="38"/>
      <c r="LHO111" s="38"/>
      <c r="LHP111" s="38"/>
      <c r="LHQ111" s="38"/>
      <c r="LHR111" s="38"/>
      <c r="LHS111" s="38"/>
      <c r="LHT111" s="38"/>
      <c r="LHU111" s="38"/>
      <c r="LHV111" s="38"/>
      <c r="LHW111" s="38"/>
      <c r="LHX111" s="38"/>
      <c r="LHY111" s="38"/>
      <c r="LHZ111" s="38"/>
      <c r="LIA111" s="38"/>
      <c r="LIB111" s="38"/>
      <c r="LIC111" s="38"/>
      <c r="LID111" s="38"/>
      <c r="LIE111" s="38"/>
      <c r="LIF111" s="38"/>
      <c r="LIG111" s="38"/>
      <c r="LIH111" s="38"/>
      <c r="LII111" s="38"/>
      <c r="LIJ111" s="38"/>
      <c r="LIK111" s="38"/>
      <c r="LIL111" s="38"/>
      <c r="LIM111" s="38"/>
      <c r="LIN111" s="38"/>
      <c r="LIO111" s="38"/>
      <c r="LIP111" s="38"/>
      <c r="LIQ111" s="38"/>
      <c r="LIR111" s="38"/>
      <c r="LIS111" s="38"/>
      <c r="LIT111" s="38"/>
      <c r="LIU111" s="38"/>
      <c r="LIV111" s="38"/>
      <c r="LIW111" s="38"/>
      <c r="LIX111" s="38"/>
      <c r="LIY111" s="38"/>
      <c r="LIZ111" s="38"/>
      <c r="LJA111" s="38"/>
      <c r="LJB111" s="38"/>
      <c r="LJC111" s="38"/>
      <c r="LJD111" s="38"/>
      <c r="LJE111" s="38"/>
      <c r="LJF111" s="38"/>
      <c r="LJG111" s="38"/>
      <c r="LJH111" s="38"/>
      <c r="LJI111" s="38"/>
      <c r="LJJ111" s="38"/>
      <c r="LJK111" s="38"/>
      <c r="LJL111" s="38"/>
      <c r="LJM111" s="38"/>
      <c r="LJN111" s="38"/>
      <c r="LJO111" s="38"/>
      <c r="LJP111" s="38"/>
      <c r="LJQ111" s="38"/>
      <c r="LJR111" s="38"/>
      <c r="LJS111" s="38"/>
      <c r="LJT111" s="38"/>
      <c r="LJU111" s="38"/>
      <c r="LJV111" s="38"/>
      <c r="LJW111" s="38"/>
      <c r="LJX111" s="38"/>
      <c r="LJY111" s="38"/>
      <c r="LJZ111" s="38"/>
      <c r="LKA111" s="38"/>
      <c r="LKB111" s="38"/>
      <c r="LKC111" s="38"/>
      <c r="LKD111" s="38"/>
      <c r="LKE111" s="38"/>
      <c r="LKF111" s="38"/>
      <c r="LKG111" s="38"/>
      <c r="LKH111" s="38"/>
      <c r="LKI111" s="38"/>
      <c r="LKJ111" s="38"/>
      <c r="LKK111" s="38"/>
      <c r="LKL111" s="38"/>
      <c r="LKM111" s="38"/>
      <c r="LKN111" s="38"/>
      <c r="LKO111" s="38"/>
      <c r="LKP111" s="38"/>
      <c r="LKQ111" s="38"/>
      <c r="LKR111" s="38"/>
      <c r="LKS111" s="38"/>
      <c r="LKT111" s="38"/>
      <c r="LKU111" s="38"/>
      <c r="LKV111" s="38"/>
      <c r="LKW111" s="38"/>
      <c r="LKX111" s="38"/>
      <c r="LKY111" s="38"/>
      <c r="LKZ111" s="38"/>
      <c r="LLA111" s="38"/>
      <c r="LLB111" s="38"/>
      <c r="LLC111" s="38"/>
      <c r="LLD111" s="38"/>
      <c r="LLE111" s="38"/>
      <c r="LLF111" s="38"/>
      <c r="LLG111" s="38"/>
      <c r="LLH111" s="38"/>
      <c r="LLI111" s="38"/>
      <c r="LLJ111" s="38"/>
      <c r="LLK111" s="38"/>
      <c r="LLL111" s="38"/>
      <c r="LLM111" s="38"/>
      <c r="LLN111" s="38"/>
      <c r="LLO111" s="38"/>
      <c r="LLP111" s="38"/>
      <c r="LLQ111" s="38"/>
      <c r="LLR111" s="38"/>
      <c r="LLS111" s="38"/>
      <c r="LLT111" s="38"/>
      <c r="LLU111" s="38"/>
      <c r="LLV111" s="38"/>
      <c r="LLW111" s="38"/>
      <c r="LLX111" s="38"/>
      <c r="LLY111" s="38"/>
      <c r="LLZ111" s="38"/>
      <c r="LMA111" s="38"/>
      <c r="LMB111" s="38"/>
      <c r="LMC111" s="38"/>
      <c r="LMD111" s="38"/>
      <c r="LME111" s="38"/>
      <c r="LMF111" s="38"/>
      <c r="LMG111" s="38"/>
      <c r="LMH111" s="38"/>
      <c r="LMI111" s="38"/>
      <c r="LMJ111" s="38"/>
      <c r="LMK111" s="38"/>
      <c r="LML111" s="38"/>
      <c r="LMM111" s="38"/>
      <c r="LMN111" s="38"/>
      <c r="LMO111" s="38"/>
      <c r="LMP111" s="38"/>
      <c r="LMQ111" s="38"/>
      <c r="LMR111" s="38"/>
      <c r="LMS111" s="38"/>
      <c r="LMT111" s="38"/>
      <c r="LMU111" s="38"/>
      <c r="LMV111" s="38"/>
      <c r="LMW111" s="38"/>
      <c r="LMX111" s="38"/>
      <c r="LMY111" s="38"/>
      <c r="LMZ111" s="38"/>
      <c r="LNA111" s="38"/>
      <c r="LNB111" s="38"/>
      <c r="LNC111" s="38"/>
      <c r="LND111" s="38"/>
      <c r="LNE111" s="38"/>
      <c r="LNF111" s="38"/>
      <c r="LNG111" s="38"/>
      <c r="LNH111" s="38"/>
      <c r="LNI111" s="38"/>
      <c r="LNJ111" s="38"/>
      <c r="LNK111" s="38"/>
      <c r="LNL111" s="38"/>
      <c r="LNM111" s="38"/>
      <c r="LNN111" s="38"/>
      <c r="LNO111" s="38"/>
      <c r="LNP111" s="38"/>
      <c r="LNQ111" s="38"/>
      <c r="LNR111" s="38"/>
      <c r="LNS111" s="38"/>
      <c r="LNT111" s="38"/>
      <c r="LNU111" s="38"/>
      <c r="LNV111" s="38"/>
      <c r="LNW111" s="38"/>
      <c r="LNX111" s="38"/>
      <c r="LNY111" s="38"/>
      <c r="LNZ111" s="38"/>
      <c r="LOA111" s="38"/>
      <c r="LOB111" s="38"/>
      <c r="LOC111" s="38"/>
      <c r="LOD111" s="38"/>
      <c r="LOE111" s="38"/>
      <c r="LOF111" s="38"/>
      <c r="LOG111" s="38"/>
      <c r="LOH111" s="38"/>
      <c r="LOI111" s="38"/>
      <c r="LOJ111" s="38"/>
      <c r="LOK111" s="38"/>
      <c r="LOL111" s="38"/>
      <c r="LOM111" s="38"/>
      <c r="LON111" s="38"/>
      <c r="LOO111" s="38"/>
      <c r="LOP111" s="38"/>
      <c r="LOQ111" s="38"/>
      <c r="LOR111" s="38"/>
      <c r="LOS111" s="38"/>
      <c r="LOT111" s="38"/>
      <c r="LOU111" s="38"/>
      <c r="LOV111" s="38"/>
      <c r="LOW111" s="38"/>
      <c r="LOX111" s="38"/>
      <c r="LOY111" s="38"/>
      <c r="LOZ111" s="38"/>
      <c r="LPA111" s="38"/>
      <c r="LPB111" s="38"/>
      <c r="LPC111" s="38"/>
      <c r="LPD111" s="38"/>
      <c r="LPE111" s="38"/>
      <c r="LPF111" s="38"/>
      <c r="LPG111" s="38"/>
      <c r="LPH111" s="38"/>
      <c r="LPI111" s="38"/>
      <c r="LPJ111" s="38"/>
      <c r="LPK111" s="38"/>
      <c r="LPL111" s="38"/>
      <c r="LPM111" s="38"/>
      <c r="LPN111" s="38"/>
      <c r="LPO111" s="38"/>
      <c r="LPP111" s="38"/>
      <c r="LPQ111" s="38"/>
      <c r="LPR111" s="38"/>
      <c r="LPS111" s="38"/>
      <c r="LPT111" s="38"/>
      <c r="LPU111" s="38"/>
      <c r="LPV111" s="38"/>
      <c r="LPW111" s="38"/>
      <c r="LPX111" s="38"/>
      <c r="LPY111" s="38"/>
      <c r="LPZ111" s="38"/>
      <c r="LQA111" s="38"/>
      <c r="LQB111" s="38"/>
      <c r="LQC111" s="38"/>
      <c r="LQD111" s="38"/>
      <c r="LQE111" s="38"/>
      <c r="LQF111" s="38"/>
      <c r="LQG111" s="38"/>
      <c r="LQH111" s="38"/>
      <c r="LQI111" s="38"/>
      <c r="LQJ111" s="38"/>
      <c r="LQK111" s="38"/>
      <c r="LQL111" s="38"/>
      <c r="LQM111" s="38"/>
      <c r="LQN111" s="38"/>
      <c r="LQO111" s="38"/>
      <c r="LQP111" s="38"/>
      <c r="LQQ111" s="38"/>
      <c r="LQR111" s="38"/>
      <c r="LQS111" s="38"/>
      <c r="LQT111" s="38"/>
      <c r="LQU111" s="38"/>
      <c r="LQV111" s="38"/>
      <c r="LQW111" s="38"/>
      <c r="LQX111" s="38"/>
      <c r="LQY111" s="38"/>
      <c r="LQZ111" s="38"/>
      <c r="LRA111" s="38"/>
      <c r="LRB111" s="38"/>
      <c r="LRC111" s="38"/>
      <c r="LRD111" s="38"/>
      <c r="LRE111" s="38"/>
      <c r="LRF111" s="38"/>
      <c r="LRG111" s="38"/>
      <c r="LRH111" s="38"/>
      <c r="LRI111" s="38"/>
      <c r="LRJ111" s="38"/>
      <c r="LRK111" s="38"/>
      <c r="LRL111" s="38"/>
      <c r="LRM111" s="38"/>
      <c r="LRN111" s="38"/>
      <c r="LRO111" s="38"/>
      <c r="LRP111" s="38"/>
      <c r="LRQ111" s="38"/>
      <c r="LRR111" s="38"/>
      <c r="LRS111" s="38"/>
      <c r="LRT111" s="38"/>
      <c r="LRU111" s="38"/>
      <c r="LRV111" s="38"/>
      <c r="LRW111" s="38"/>
      <c r="LRX111" s="38"/>
      <c r="LRY111" s="38"/>
      <c r="LRZ111" s="38"/>
      <c r="LSA111" s="38"/>
      <c r="LSB111" s="38"/>
      <c r="LSC111" s="38"/>
      <c r="LSD111" s="38"/>
      <c r="LSE111" s="38"/>
      <c r="LSF111" s="38"/>
      <c r="LSG111" s="38"/>
      <c r="LSH111" s="38"/>
      <c r="LSI111" s="38"/>
      <c r="LSJ111" s="38"/>
      <c r="LSK111" s="38"/>
      <c r="LSL111" s="38"/>
      <c r="LSM111" s="38"/>
      <c r="LSN111" s="38"/>
      <c r="LSO111" s="38"/>
      <c r="LSP111" s="38"/>
      <c r="LSQ111" s="38"/>
      <c r="LSR111" s="38"/>
      <c r="LSS111" s="38"/>
      <c r="LST111" s="38"/>
      <c r="LSU111" s="38"/>
      <c r="LSV111" s="38"/>
      <c r="LSW111" s="38"/>
      <c r="LSX111" s="38"/>
      <c r="LSY111" s="38"/>
      <c r="LSZ111" s="38"/>
      <c r="LTA111" s="38"/>
      <c r="LTB111" s="38"/>
      <c r="LTC111" s="38"/>
      <c r="LTD111" s="38"/>
      <c r="LTE111" s="38"/>
      <c r="LTF111" s="38"/>
      <c r="LTG111" s="38"/>
      <c r="LTH111" s="38"/>
      <c r="LTI111" s="38"/>
      <c r="LTJ111" s="38"/>
      <c r="LTK111" s="38"/>
      <c r="LTL111" s="38"/>
      <c r="LTM111" s="38"/>
      <c r="LTN111" s="38"/>
      <c r="LTO111" s="38"/>
      <c r="LTP111" s="38"/>
      <c r="LTQ111" s="38"/>
      <c r="LTR111" s="38"/>
      <c r="LTS111" s="38"/>
      <c r="LTT111" s="38"/>
      <c r="LTU111" s="38"/>
      <c r="LTV111" s="38"/>
      <c r="LTW111" s="38"/>
      <c r="LTX111" s="38"/>
      <c r="LTY111" s="38"/>
      <c r="LTZ111" s="38"/>
      <c r="LUA111" s="38"/>
      <c r="LUB111" s="38"/>
      <c r="LUC111" s="38"/>
      <c r="LUD111" s="38"/>
      <c r="LUE111" s="38"/>
      <c r="LUF111" s="38"/>
      <c r="LUG111" s="38"/>
      <c r="LUH111" s="38"/>
      <c r="LUI111" s="38"/>
      <c r="LUJ111" s="38"/>
      <c r="LUK111" s="38"/>
      <c r="LUL111" s="38"/>
      <c r="LUM111" s="38"/>
      <c r="LUN111" s="38"/>
      <c r="LUO111" s="38"/>
      <c r="LUP111" s="38"/>
      <c r="LUQ111" s="38"/>
      <c r="LUR111" s="38"/>
      <c r="LUS111" s="38"/>
      <c r="LUT111" s="38"/>
      <c r="LUU111" s="38"/>
      <c r="LUV111" s="38"/>
      <c r="LUW111" s="38"/>
      <c r="LUX111" s="38"/>
      <c r="LUY111" s="38"/>
      <c r="LUZ111" s="38"/>
      <c r="LVA111" s="38"/>
      <c r="LVB111" s="38"/>
      <c r="LVC111" s="38"/>
      <c r="LVD111" s="38"/>
      <c r="LVE111" s="38"/>
      <c r="LVF111" s="38"/>
      <c r="LVG111" s="38"/>
      <c r="LVH111" s="38"/>
      <c r="LVI111" s="38"/>
      <c r="LVJ111" s="38"/>
      <c r="LVK111" s="38"/>
      <c r="LVL111" s="38"/>
      <c r="LVM111" s="38"/>
      <c r="LVN111" s="38"/>
      <c r="LVO111" s="38"/>
      <c r="LVP111" s="38"/>
      <c r="LVQ111" s="38"/>
      <c r="LVR111" s="38"/>
      <c r="LVS111" s="38"/>
      <c r="LVT111" s="38"/>
      <c r="LVU111" s="38"/>
      <c r="LVV111" s="38"/>
      <c r="LVW111" s="38"/>
      <c r="LVX111" s="38"/>
      <c r="LVY111" s="38"/>
      <c r="LVZ111" s="38"/>
      <c r="LWA111" s="38"/>
      <c r="LWB111" s="38"/>
      <c r="LWC111" s="38"/>
      <c r="LWD111" s="38"/>
      <c r="LWE111" s="38"/>
      <c r="LWF111" s="38"/>
      <c r="LWG111" s="38"/>
      <c r="LWH111" s="38"/>
      <c r="LWI111" s="38"/>
      <c r="LWJ111" s="38"/>
      <c r="LWK111" s="38"/>
      <c r="LWL111" s="38"/>
      <c r="LWM111" s="38"/>
      <c r="LWN111" s="38"/>
      <c r="LWO111" s="38"/>
      <c r="LWP111" s="38"/>
      <c r="LWQ111" s="38"/>
      <c r="LWR111" s="38"/>
      <c r="LWS111" s="38"/>
      <c r="LWT111" s="38"/>
      <c r="LWU111" s="38"/>
      <c r="LWV111" s="38"/>
      <c r="LWW111" s="38"/>
      <c r="LWX111" s="38"/>
      <c r="LWY111" s="38"/>
      <c r="LWZ111" s="38"/>
      <c r="LXA111" s="38"/>
      <c r="LXB111" s="38"/>
      <c r="LXC111" s="38"/>
      <c r="LXD111" s="38"/>
      <c r="LXE111" s="38"/>
      <c r="LXF111" s="38"/>
      <c r="LXG111" s="38"/>
      <c r="LXH111" s="38"/>
      <c r="LXI111" s="38"/>
      <c r="LXJ111" s="38"/>
      <c r="LXK111" s="38"/>
      <c r="LXL111" s="38"/>
      <c r="LXM111" s="38"/>
      <c r="LXN111" s="38"/>
      <c r="LXO111" s="38"/>
      <c r="LXP111" s="38"/>
      <c r="LXQ111" s="38"/>
      <c r="LXR111" s="38"/>
      <c r="LXS111" s="38"/>
      <c r="LXT111" s="38"/>
      <c r="LXU111" s="38"/>
      <c r="LXV111" s="38"/>
      <c r="LXW111" s="38"/>
      <c r="LXX111" s="38"/>
      <c r="LXY111" s="38"/>
      <c r="LXZ111" s="38"/>
      <c r="LYA111" s="38"/>
      <c r="LYB111" s="38"/>
      <c r="LYC111" s="38"/>
      <c r="LYD111" s="38"/>
      <c r="LYE111" s="38"/>
      <c r="LYF111" s="38"/>
      <c r="LYG111" s="38"/>
      <c r="LYH111" s="38"/>
      <c r="LYI111" s="38"/>
      <c r="LYJ111" s="38"/>
      <c r="LYK111" s="38"/>
      <c r="LYL111" s="38"/>
      <c r="LYM111" s="38"/>
      <c r="LYN111" s="38"/>
      <c r="LYO111" s="38"/>
      <c r="LYP111" s="38"/>
      <c r="LYQ111" s="38"/>
      <c r="LYR111" s="38"/>
      <c r="LYS111" s="38"/>
      <c r="LYT111" s="38"/>
      <c r="LYU111" s="38"/>
      <c r="LYV111" s="38"/>
      <c r="LYW111" s="38"/>
      <c r="LYX111" s="38"/>
      <c r="LYY111" s="38"/>
      <c r="LYZ111" s="38"/>
      <c r="LZA111" s="38"/>
      <c r="LZB111" s="38"/>
      <c r="LZC111" s="38"/>
      <c r="LZD111" s="38"/>
      <c r="LZE111" s="38"/>
      <c r="LZF111" s="38"/>
      <c r="LZG111" s="38"/>
      <c r="LZH111" s="38"/>
      <c r="LZI111" s="38"/>
      <c r="LZJ111" s="38"/>
      <c r="LZK111" s="38"/>
      <c r="LZL111" s="38"/>
      <c r="LZM111" s="38"/>
      <c r="LZN111" s="38"/>
      <c r="LZO111" s="38"/>
      <c r="LZP111" s="38"/>
      <c r="LZQ111" s="38"/>
      <c r="LZR111" s="38"/>
      <c r="LZS111" s="38"/>
      <c r="LZT111" s="38"/>
      <c r="LZU111" s="38"/>
      <c r="LZV111" s="38"/>
      <c r="LZW111" s="38"/>
      <c r="LZX111" s="38"/>
      <c r="LZY111" s="38"/>
      <c r="LZZ111" s="38"/>
      <c r="MAA111" s="38"/>
      <c r="MAB111" s="38"/>
      <c r="MAC111" s="38"/>
      <c r="MAD111" s="38"/>
      <c r="MAE111" s="38"/>
      <c r="MAF111" s="38"/>
      <c r="MAG111" s="38"/>
      <c r="MAH111" s="38"/>
      <c r="MAI111" s="38"/>
      <c r="MAJ111" s="38"/>
      <c r="MAK111" s="38"/>
      <c r="MAL111" s="38"/>
      <c r="MAM111" s="38"/>
      <c r="MAN111" s="38"/>
      <c r="MAO111" s="38"/>
      <c r="MAP111" s="38"/>
      <c r="MAQ111" s="38"/>
      <c r="MAR111" s="38"/>
      <c r="MAS111" s="38"/>
      <c r="MAT111" s="38"/>
      <c r="MAU111" s="38"/>
      <c r="MAV111" s="38"/>
      <c r="MAW111" s="38"/>
      <c r="MAX111" s="38"/>
      <c r="MAY111" s="38"/>
      <c r="MAZ111" s="38"/>
      <c r="MBA111" s="38"/>
      <c r="MBB111" s="38"/>
      <c r="MBC111" s="38"/>
      <c r="MBD111" s="38"/>
      <c r="MBE111" s="38"/>
      <c r="MBF111" s="38"/>
      <c r="MBG111" s="38"/>
      <c r="MBH111" s="38"/>
      <c r="MBI111" s="38"/>
      <c r="MBJ111" s="38"/>
      <c r="MBK111" s="38"/>
      <c r="MBL111" s="38"/>
      <c r="MBM111" s="38"/>
      <c r="MBN111" s="38"/>
      <c r="MBO111" s="38"/>
      <c r="MBP111" s="38"/>
      <c r="MBQ111" s="38"/>
      <c r="MBR111" s="38"/>
      <c r="MBS111" s="38"/>
      <c r="MBT111" s="38"/>
      <c r="MBU111" s="38"/>
      <c r="MBV111" s="38"/>
      <c r="MBW111" s="38"/>
      <c r="MBX111" s="38"/>
      <c r="MBY111" s="38"/>
      <c r="MBZ111" s="38"/>
      <c r="MCA111" s="38"/>
      <c r="MCB111" s="38"/>
      <c r="MCC111" s="38"/>
      <c r="MCD111" s="38"/>
      <c r="MCE111" s="38"/>
      <c r="MCF111" s="38"/>
      <c r="MCG111" s="38"/>
      <c r="MCH111" s="38"/>
      <c r="MCI111" s="38"/>
      <c r="MCJ111" s="38"/>
      <c r="MCK111" s="38"/>
      <c r="MCL111" s="38"/>
      <c r="MCM111" s="38"/>
      <c r="MCN111" s="38"/>
      <c r="MCO111" s="38"/>
      <c r="MCP111" s="38"/>
      <c r="MCQ111" s="38"/>
      <c r="MCR111" s="38"/>
      <c r="MCS111" s="38"/>
      <c r="MCT111" s="38"/>
      <c r="MCU111" s="38"/>
      <c r="MCV111" s="38"/>
      <c r="MCW111" s="38"/>
      <c r="MCX111" s="38"/>
      <c r="MCY111" s="38"/>
      <c r="MCZ111" s="38"/>
      <c r="MDA111" s="38"/>
      <c r="MDB111" s="38"/>
      <c r="MDC111" s="38"/>
      <c r="MDD111" s="38"/>
      <c r="MDE111" s="38"/>
      <c r="MDF111" s="38"/>
      <c r="MDG111" s="38"/>
      <c r="MDH111" s="38"/>
      <c r="MDI111" s="38"/>
      <c r="MDJ111" s="38"/>
      <c r="MDK111" s="38"/>
      <c r="MDL111" s="38"/>
      <c r="MDM111" s="38"/>
      <c r="MDN111" s="38"/>
      <c r="MDO111" s="38"/>
      <c r="MDP111" s="38"/>
      <c r="MDQ111" s="38"/>
      <c r="MDR111" s="38"/>
      <c r="MDS111" s="38"/>
      <c r="MDT111" s="38"/>
      <c r="MDU111" s="38"/>
      <c r="MDV111" s="38"/>
      <c r="MDW111" s="38"/>
      <c r="MDX111" s="38"/>
      <c r="MDY111" s="38"/>
      <c r="MDZ111" s="38"/>
      <c r="MEA111" s="38"/>
      <c r="MEB111" s="38"/>
      <c r="MEC111" s="38"/>
      <c r="MED111" s="38"/>
      <c r="MEE111" s="38"/>
      <c r="MEF111" s="38"/>
      <c r="MEG111" s="38"/>
      <c r="MEH111" s="38"/>
      <c r="MEI111" s="38"/>
      <c r="MEJ111" s="38"/>
      <c r="MEK111" s="38"/>
      <c r="MEL111" s="38"/>
      <c r="MEM111" s="38"/>
      <c r="MEN111" s="38"/>
      <c r="MEO111" s="38"/>
      <c r="MEP111" s="38"/>
      <c r="MEQ111" s="38"/>
      <c r="MER111" s="38"/>
      <c r="MES111" s="38"/>
      <c r="MET111" s="38"/>
      <c r="MEU111" s="38"/>
      <c r="MEV111" s="38"/>
      <c r="MEW111" s="38"/>
      <c r="MEX111" s="38"/>
      <c r="MEY111" s="38"/>
      <c r="MEZ111" s="38"/>
      <c r="MFA111" s="38"/>
      <c r="MFB111" s="38"/>
      <c r="MFC111" s="38"/>
      <c r="MFD111" s="38"/>
      <c r="MFE111" s="38"/>
      <c r="MFF111" s="38"/>
      <c r="MFG111" s="38"/>
      <c r="MFH111" s="38"/>
      <c r="MFI111" s="38"/>
      <c r="MFJ111" s="38"/>
      <c r="MFK111" s="38"/>
      <c r="MFL111" s="38"/>
      <c r="MFM111" s="38"/>
      <c r="MFN111" s="38"/>
      <c r="MFO111" s="38"/>
      <c r="MFP111" s="38"/>
      <c r="MFQ111" s="38"/>
      <c r="MFR111" s="38"/>
      <c r="MFS111" s="38"/>
      <c r="MFT111" s="38"/>
      <c r="MFU111" s="38"/>
      <c r="MFV111" s="38"/>
      <c r="MFW111" s="38"/>
      <c r="MFX111" s="38"/>
      <c r="MFY111" s="38"/>
      <c r="MFZ111" s="38"/>
      <c r="MGA111" s="38"/>
      <c r="MGB111" s="38"/>
      <c r="MGC111" s="38"/>
      <c r="MGD111" s="38"/>
      <c r="MGE111" s="38"/>
      <c r="MGF111" s="38"/>
      <c r="MGG111" s="38"/>
      <c r="MGH111" s="38"/>
      <c r="MGI111" s="38"/>
      <c r="MGJ111" s="38"/>
      <c r="MGK111" s="38"/>
      <c r="MGL111" s="38"/>
      <c r="MGM111" s="38"/>
      <c r="MGN111" s="38"/>
      <c r="MGO111" s="38"/>
      <c r="MGP111" s="38"/>
      <c r="MGQ111" s="38"/>
      <c r="MGR111" s="38"/>
      <c r="MGS111" s="38"/>
      <c r="MGT111" s="38"/>
      <c r="MGU111" s="38"/>
      <c r="MGV111" s="38"/>
      <c r="MGW111" s="38"/>
      <c r="MGX111" s="38"/>
      <c r="MGY111" s="38"/>
      <c r="MGZ111" s="38"/>
      <c r="MHA111" s="38"/>
      <c r="MHB111" s="38"/>
      <c r="MHC111" s="38"/>
      <c r="MHD111" s="38"/>
      <c r="MHE111" s="38"/>
      <c r="MHF111" s="38"/>
      <c r="MHG111" s="38"/>
      <c r="MHH111" s="38"/>
      <c r="MHI111" s="38"/>
      <c r="MHJ111" s="38"/>
      <c r="MHK111" s="38"/>
      <c r="MHL111" s="38"/>
      <c r="MHM111" s="38"/>
      <c r="MHN111" s="38"/>
      <c r="MHO111" s="38"/>
      <c r="MHP111" s="38"/>
      <c r="MHQ111" s="38"/>
      <c r="MHR111" s="38"/>
      <c r="MHS111" s="38"/>
      <c r="MHT111" s="38"/>
      <c r="MHU111" s="38"/>
      <c r="MHV111" s="38"/>
      <c r="MHW111" s="38"/>
      <c r="MHX111" s="38"/>
      <c r="MHY111" s="38"/>
      <c r="MHZ111" s="38"/>
      <c r="MIA111" s="38"/>
      <c r="MIB111" s="38"/>
      <c r="MIC111" s="38"/>
      <c r="MID111" s="38"/>
      <c r="MIE111" s="38"/>
      <c r="MIF111" s="38"/>
      <c r="MIG111" s="38"/>
      <c r="MIH111" s="38"/>
      <c r="MII111" s="38"/>
      <c r="MIJ111" s="38"/>
      <c r="MIK111" s="38"/>
      <c r="MIL111" s="38"/>
      <c r="MIM111" s="38"/>
      <c r="MIN111" s="38"/>
      <c r="MIO111" s="38"/>
      <c r="MIP111" s="38"/>
      <c r="MIQ111" s="38"/>
      <c r="MIR111" s="38"/>
      <c r="MIS111" s="38"/>
      <c r="MIT111" s="38"/>
      <c r="MIU111" s="38"/>
      <c r="MIV111" s="38"/>
      <c r="MIW111" s="38"/>
      <c r="MIX111" s="38"/>
      <c r="MIY111" s="38"/>
      <c r="MIZ111" s="38"/>
      <c r="MJA111" s="38"/>
      <c r="MJB111" s="38"/>
      <c r="MJC111" s="38"/>
      <c r="MJD111" s="38"/>
      <c r="MJE111" s="38"/>
      <c r="MJF111" s="38"/>
      <c r="MJG111" s="38"/>
      <c r="MJH111" s="38"/>
      <c r="MJI111" s="38"/>
      <c r="MJJ111" s="38"/>
      <c r="MJK111" s="38"/>
      <c r="MJL111" s="38"/>
      <c r="MJM111" s="38"/>
      <c r="MJN111" s="38"/>
      <c r="MJO111" s="38"/>
      <c r="MJP111" s="38"/>
      <c r="MJQ111" s="38"/>
      <c r="MJR111" s="38"/>
      <c r="MJS111" s="38"/>
      <c r="MJT111" s="38"/>
      <c r="MJU111" s="38"/>
      <c r="MJV111" s="38"/>
      <c r="MJW111" s="38"/>
      <c r="MJX111" s="38"/>
      <c r="MJY111" s="38"/>
      <c r="MJZ111" s="38"/>
      <c r="MKA111" s="38"/>
      <c r="MKB111" s="38"/>
      <c r="MKC111" s="38"/>
      <c r="MKD111" s="38"/>
      <c r="MKE111" s="38"/>
      <c r="MKF111" s="38"/>
      <c r="MKG111" s="38"/>
      <c r="MKH111" s="38"/>
      <c r="MKI111" s="38"/>
      <c r="MKJ111" s="38"/>
      <c r="MKK111" s="38"/>
      <c r="MKL111" s="38"/>
      <c r="MKM111" s="38"/>
      <c r="MKN111" s="38"/>
      <c r="MKO111" s="38"/>
      <c r="MKP111" s="38"/>
      <c r="MKQ111" s="38"/>
      <c r="MKR111" s="38"/>
      <c r="MKS111" s="38"/>
      <c r="MKT111" s="38"/>
      <c r="MKU111" s="38"/>
      <c r="MKV111" s="38"/>
      <c r="MKW111" s="38"/>
      <c r="MKX111" s="38"/>
      <c r="MKY111" s="38"/>
      <c r="MKZ111" s="38"/>
      <c r="MLA111" s="38"/>
      <c r="MLB111" s="38"/>
      <c r="MLC111" s="38"/>
      <c r="MLD111" s="38"/>
      <c r="MLE111" s="38"/>
      <c r="MLF111" s="38"/>
      <c r="MLG111" s="38"/>
      <c r="MLH111" s="38"/>
      <c r="MLI111" s="38"/>
      <c r="MLJ111" s="38"/>
      <c r="MLK111" s="38"/>
      <c r="MLL111" s="38"/>
      <c r="MLM111" s="38"/>
      <c r="MLN111" s="38"/>
      <c r="MLO111" s="38"/>
      <c r="MLP111" s="38"/>
      <c r="MLQ111" s="38"/>
      <c r="MLR111" s="38"/>
      <c r="MLS111" s="38"/>
      <c r="MLT111" s="38"/>
      <c r="MLU111" s="38"/>
      <c r="MLV111" s="38"/>
      <c r="MLW111" s="38"/>
      <c r="MLX111" s="38"/>
      <c r="MLY111" s="38"/>
      <c r="MLZ111" s="38"/>
      <c r="MMA111" s="38"/>
      <c r="MMB111" s="38"/>
      <c r="MMC111" s="38"/>
      <c r="MMD111" s="38"/>
      <c r="MME111" s="38"/>
      <c r="MMF111" s="38"/>
      <c r="MMG111" s="38"/>
      <c r="MMH111" s="38"/>
      <c r="MMI111" s="38"/>
      <c r="MMJ111" s="38"/>
      <c r="MMK111" s="38"/>
      <c r="MML111" s="38"/>
      <c r="MMM111" s="38"/>
      <c r="MMN111" s="38"/>
      <c r="MMO111" s="38"/>
      <c r="MMP111" s="38"/>
      <c r="MMQ111" s="38"/>
      <c r="MMR111" s="38"/>
      <c r="MMS111" s="38"/>
      <c r="MMT111" s="38"/>
      <c r="MMU111" s="38"/>
      <c r="MMV111" s="38"/>
      <c r="MMW111" s="38"/>
      <c r="MMX111" s="38"/>
      <c r="MMY111" s="38"/>
      <c r="MMZ111" s="38"/>
      <c r="MNA111" s="38"/>
      <c r="MNB111" s="38"/>
      <c r="MNC111" s="38"/>
      <c r="MND111" s="38"/>
      <c r="MNE111" s="38"/>
      <c r="MNF111" s="38"/>
      <c r="MNG111" s="38"/>
      <c r="MNH111" s="38"/>
      <c r="MNI111" s="38"/>
      <c r="MNJ111" s="38"/>
      <c r="MNK111" s="38"/>
      <c r="MNL111" s="38"/>
      <c r="MNM111" s="38"/>
      <c r="MNN111" s="38"/>
      <c r="MNO111" s="38"/>
      <c r="MNP111" s="38"/>
      <c r="MNQ111" s="38"/>
      <c r="MNR111" s="38"/>
      <c r="MNS111" s="38"/>
      <c r="MNT111" s="38"/>
      <c r="MNU111" s="38"/>
      <c r="MNV111" s="38"/>
      <c r="MNW111" s="38"/>
      <c r="MNX111" s="38"/>
      <c r="MNY111" s="38"/>
      <c r="MNZ111" s="38"/>
      <c r="MOA111" s="38"/>
      <c r="MOB111" s="38"/>
      <c r="MOC111" s="38"/>
      <c r="MOD111" s="38"/>
      <c r="MOE111" s="38"/>
      <c r="MOF111" s="38"/>
      <c r="MOG111" s="38"/>
      <c r="MOH111" s="38"/>
      <c r="MOI111" s="38"/>
      <c r="MOJ111" s="38"/>
      <c r="MOK111" s="38"/>
      <c r="MOL111" s="38"/>
      <c r="MOM111" s="38"/>
      <c r="MON111" s="38"/>
      <c r="MOO111" s="38"/>
      <c r="MOP111" s="38"/>
      <c r="MOQ111" s="38"/>
      <c r="MOR111" s="38"/>
      <c r="MOS111" s="38"/>
      <c r="MOT111" s="38"/>
      <c r="MOU111" s="38"/>
      <c r="MOV111" s="38"/>
      <c r="MOW111" s="38"/>
      <c r="MOX111" s="38"/>
      <c r="MOY111" s="38"/>
      <c r="MOZ111" s="38"/>
      <c r="MPA111" s="38"/>
      <c r="MPB111" s="38"/>
      <c r="MPC111" s="38"/>
      <c r="MPD111" s="38"/>
      <c r="MPE111" s="38"/>
      <c r="MPF111" s="38"/>
      <c r="MPG111" s="38"/>
      <c r="MPH111" s="38"/>
      <c r="MPI111" s="38"/>
      <c r="MPJ111" s="38"/>
      <c r="MPK111" s="38"/>
      <c r="MPL111" s="38"/>
      <c r="MPM111" s="38"/>
      <c r="MPN111" s="38"/>
      <c r="MPO111" s="38"/>
      <c r="MPP111" s="38"/>
      <c r="MPQ111" s="38"/>
      <c r="MPR111" s="38"/>
      <c r="MPS111" s="38"/>
      <c r="MPT111" s="38"/>
      <c r="MPU111" s="38"/>
      <c r="MPV111" s="38"/>
      <c r="MPW111" s="38"/>
      <c r="MPX111" s="38"/>
      <c r="MPY111" s="38"/>
      <c r="MPZ111" s="38"/>
      <c r="MQA111" s="38"/>
      <c r="MQB111" s="38"/>
      <c r="MQC111" s="38"/>
      <c r="MQD111" s="38"/>
      <c r="MQE111" s="38"/>
      <c r="MQF111" s="38"/>
      <c r="MQG111" s="38"/>
      <c r="MQH111" s="38"/>
      <c r="MQI111" s="38"/>
      <c r="MQJ111" s="38"/>
      <c r="MQK111" s="38"/>
      <c r="MQL111" s="38"/>
      <c r="MQM111" s="38"/>
      <c r="MQN111" s="38"/>
      <c r="MQO111" s="38"/>
      <c r="MQP111" s="38"/>
      <c r="MQQ111" s="38"/>
      <c r="MQR111" s="38"/>
      <c r="MQS111" s="38"/>
      <c r="MQT111" s="38"/>
      <c r="MQU111" s="38"/>
      <c r="MQV111" s="38"/>
      <c r="MQW111" s="38"/>
      <c r="MQX111" s="38"/>
      <c r="MQY111" s="38"/>
      <c r="MQZ111" s="38"/>
      <c r="MRA111" s="38"/>
      <c r="MRB111" s="38"/>
      <c r="MRC111" s="38"/>
      <c r="MRD111" s="38"/>
      <c r="MRE111" s="38"/>
      <c r="MRF111" s="38"/>
      <c r="MRG111" s="38"/>
      <c r="MRH111" s="38"/>
      <c r="MRI111" s="38"/>
      <c r="MRJ111" s="38"/>
      <c r="MRK111" s="38"/>
      <c r="MRL111" s="38"/>
      <c r="MRM111" s="38"/>
      <c r="MRN111" s="38"/>
      <c r="MRO111" s="38"/>
      <c r="MRP111" s="38"/>
      <c r="MRQ111" s="38"/>
      <c r="MRR111" s="38"/>
      <c r="MRS111" s="38"/>
      <c r="MRT111" s="38"/>
      <c r="MRU111" s="38"/>
      <c r="MRV111" s="38"/>
      <c r="MRW111" s="38"/>
      <c r="MRX111" s="38"/>
      <c r="MRY111" s="38"/>
      <c r="MRZ111" s="38"/>
      <c r="MSA111" s="38"/>
      <c r="MSB111" s="38"/>
      <c r="MSC111" s="38"/>
      <c r="MSD111" s="38"/>
      <c r="MSE111" s="38"/>
      <c r="MSF111" s="38"/>
      <c r="MSG111" s="38"/>
      <c r="MSH111" s="38"/>
      <c r="MSI111" s="38"/>
      <c r="MSJ111" s="38"/>
      <c r="MSK111" s="38"/>
      <c r="MSL111" s="38"/>
      <c r="MSM111" s="38"/>
      <c r="MSN111" s="38"/>
      <c r="MSO111" s="38"/>
      <c r="MSP111" s="38"/>
      <c r="MSQ111" s="38"/>
      <c r="MSR111" s="38"/>
      <c r="MSS111" s="38"/>
      <c r="MST111" s="38"/>
      <c r="MSU111" s="38"/>
      <c r="MSV111" s="38"/>
      <c r="MSW111" s="38"/>
      <c r="MSX111" s="38"/>
      <c r="MSY111" s="38"/>
      <c r="MSZ111" s="38"/>
      <c r="MTA111" s="38"/>
      <c r="MTB111" s="38"/>
      <c r="MTC111" s="38"/>
      <c r="MTD111" s="38"/>
      <c r="MTE111" s="38"/>
      <c r="MTF111" s="38"/>
      <c r="MTG111" s="38"/>
      <c r="MTH111" s="38"/>
      <c r="MTI111" s="38"/>
      <c r="MTJ111" s="38"/>
      <c r="MTK111" s="38"/>
      <c r="MTL111" s="38"/>
      <c r="MTM111" s="38"/>
      <c r="MTN111" s="38"/>
      <c r="MTO111" s="38"/>
      <c r="MTP111" s="38"/>
      <c r="MTQ111" s="38"/>
      <c r="MTR111" s="38"/>
      <c r="MTS111" s="38"/>
      <c r="MTT111" s="38"/>
      <c r="MTU111" s="38"/>
      <c r="MTV111" s="38"/>
      <c r="MTW111" s="38"/>
      <c r="MTX111" s="38"/>
      <c r="MTY111" s="38"/>
      <c r="MTZ111" s="38"/>
      <c r="MUA111" s="38"/>
      <c r="MUB111" s="38"/>
      <c r="MUC111" s="38"/>
      <c r="MUD111" s="38"/>
      <c r="MUE111" s="38"/>
      <c r="MUF111" s="38"/>
      <c r="MUG111" s="38"/>
      <c r="MUH111" s="38"/>
      <c r="MUI111" s="38"/>
      <c r="MUJ111" s="38"/>
      <c r="MUK111" s="38"/>
      <c r="MUL111" s="38"/>
      <c r="MUM111" s="38"/>
      <c r="MUN111" s="38"/>
      <c r="MUO111" s="38"/>
      <c r="MUP111" s="38"/>
      <c r="MUQ111" s="38"/>
      <c r="MUR111" s="38"/>
      <c r="MUS111" s="38"/>
      <c r="MUT111" s="38"/>
      <c r="MUU111" s="38"/>
      <c r="MUV111" s="38"/>
      <c r="MUW111" s="38"/>
      <c r="MUX111" s="38"/>
      <c r="MUY111" s="38"/>
      <c r="MUZ111" s="38"/>
      <c r="MVA111" s="38"/>
      <c r="MVB111" s="38"/>
      <c r="MVC111" s="38"/>
      <c r="MVD111" s="38"/>
      <c r="MVE111" s="38"/>
      <c r="MVF111" s="38"/>
      <c r="MVG111" s="38"/>
      <c r="MVH111" s="38"/>
      <c r="MVI111" s="38"/>
      <c r="MVJ111" s="38"/>
      <c r="MVK111" s="38"/>
      <c r="MVL111" s="38"/>
      <c r="MVM111" s="38"/>
      <c r="MVN111" s="38"/>
      <c r="MVO111" s="38"/>
      <c r="MVP111" s="38"/>
      <c r="MVQ111" s="38"/>
      <c r="MVR111" s="38"/>
      <c r="MVS111" s="38"/>
      <c r="MVT111" s="38"/>
      <c r="MVU111" s="38"/>
      <c r="MVV111" s="38"/>
      <c r="MVW111" s="38"/>
      <c r="MVX111" s="38"/>
      <c r="MVY111" s="38"/>
      <c r="MVZ111" s="38"/>
      <c r="MWA111" s="38"/>
      <c r="MWB111" s="38"/>
      <c r="MWC111" s="38"/>
      <c r="MWD111" s="38"/>
      <c r="MWE111" s="38"/>
      <c r="MWF111" s="38"/>
      <c r="MWG111" s="38"/>
      <c r="MWH111" s="38"/>
      <c r="MWI111" s="38"/>
      <c r="MWJ111" s="38"/>
      <c r="MWK111" s="38"/>
      <c r="MWL111" s="38"/>
      <c r="MWM111" s="38"/>
      <c r="MWN111" s="38"/>
      <c r="MWO111" s="38"/>
      <c r="MWP111" s="38"/>
      <c r="MWQ111" s="38"/>
      <c r="MWR111" s="38"/>
      <c r="MWS111" s="38"/>
      <c r="MWT111" s="38"/>
      <c r="MWU111" s="38"/>
      <c r="MWV111" s="38"/>
      <c r="MWW111" s="38"/>
      <c r="MWX111" s="38"/>
      <c r="MWY111" s="38"/>
      <c r="MWZ111" s="38"/>
      <c r="MXA111" s="38"/>
      <c r="MXB111" s="38"/>
      <c r="MXC111" s="38"/>
      <c r="MXD111" s="38"/>
      <c r="MXE111" s="38"/>
      <c r="MXF111" s="38"/>
      <c r="MXG111" s="38"/>
      <c r="MXH111" s="38"/>
      <c r="MXI111" s="38"/>
      <c r="MXJ111" s="38"/>
      <c r="MXK111" s="38"/>
      <c r="MXL111" s="38"/>
      <c r="MXM111" s="38"/>
      <c r="MXN111" s="38"/>
      <c r="MXO111" s="38"/>
      <c r="MXP111" s="38"/>
      <c r="MXQ111" s="38"/>
      <c r="MXR111" s="38"/>
      <c r="MXS111" s="38"/>
      <c r="MXT111" s="38"/>
      <c r="MXU111" s="38"/>
      <c r="MXV111" s="38"/>
      <c r="MXW111" s="38"/>
      <c r="MXX111" s="38"/>
      <c r="MXY111" s="38"/>
      <c r="MXZ111" s="38"/>
      <c r="MYA111" s="38"/>
      <c r="MYB111" s="38"/>
      <c r="MYC111" s="38"/>
      <c r="MYD111" s="38"/>
      <c r="MYE111" s="38"/>
      <c r="MYF111" s="38"/>
      <c r="MYG111" s="38"/>
      <c r="MYH111" s="38"/>
      <c r="MYI111" s="38"/>
      <c r="MYJ111" s="38"/>
      <c r="MYK111" s="38"/>
      <c r="MYL111" s="38"/>
      <c r="MYM111" s="38"/>
      <c r="MYN111" s="38"/>
      <c r="MYO111" s="38"/>
      <c r="MYP111" s="38"/>
      <c r="MYQ111" s="38"/>
      <c r="MYR111" s="38"/>
      <c r="MYS111" s="38"/>
      <c r="MYT111" s="38"/>
      <c r="MYU111" s="38"/>
      <c r="MYV111" s="38"/>
      <c r="MYW111" s="38"/>
      <c r="MYX111" s="38"/>
      <c r="MYY111" s="38"/>
      <c r="MYZ111" s="38"/>
      <c r="MZA111" s="38"/>
      <c r="MZB111" s="38"/>
      <c r="MZC111" s="38"/>
      <c r="MZD111" s="38"/>
      <c r="MZE111" s="38"/>
      <c r="MZF111" s="38"/>
      <c r="MZG111" s="38"/>
      <c r="MZH111" s="38"/>
      <c r="MZI111" s="38"/>
      <c r="MZJ111" s="38"/>
      <c r="MZK111" s="38"/>
      <c r="MZL111" s="38"/>
      <c r="MZM111" s="38"/>
      <c r="MZN111" s="38"/>
      <c r="MZO111" s="38"/>
      <c r="MZP111" s="38"/>
      <c r="MZQ111" s="38"/>
      <c r="MZR111" s="38"/>
      <c r="MZS111" s="38"/>
      <c r="MZT111" s="38"/>
      <c r="MZU111" s="38"/>
      <c r="MZV111" s="38"/>
      <c r="MZW111" s="38"/>
      <c r="MZX111" s="38"/>
      <c r="MZY111" s="38"/>
      <c r="MZZ111" s="38"/>
      <c r="NAA111" s="38"/>
      <c r="NAB111" s="38"/>
      <c r="NAC111" s="38"/>
      <c r="NAD111" s="38"/>
      <c r="NAE111" s="38"/>
      <c r="NAF111" s="38"/>
      <c r="NAG111" s="38"/>
      <c r="NAH111" s="38"/>
      <c r="NAI111" s="38"/>
      <c r="NAJ111" s="38"/>
      <c r="NAK111" s="38"/>
      <c r="NAL111" s="38"/>
      <c r="NAM111" s="38"/>
      <c r="NAN111" s="38"/>
      <c r="NAO111" s="38"/>
      <c r="NAP111" s="38"/>
      <c r="NAQ111" s="38"/>
      <c r="NAR111" s="38"/>
      <c r="NAS111" s="38"/>
      <c r="NAT111" s="38"/>
      <c r="NAU111" s="38"/>
      <c r="NAV111" s="38"/>
      <c r="NAW111" s="38"/>
      <c r="NAX111" s="38"/>
      <c r="NAY111" s="38"/>
      <c r="NAZ111" s="38"/>
      <c r="NBA111" s="38"/>
      <c r="NBB111" s="38"/>
      <c r="NBC111" s="38"/>
      <c r="NBD111" s="38"/>
      <c r="NBE111" s="38"/>
      <c r="NBF111" s="38"/>
      <c r="NBG111" s="38"/>
      <c r="NBH111" s="38"/>
      <c r="NBI111" s="38"/>
      <c r="NBJ111" s="38"/>
      <c r="NBK111" s="38"/>
      <c r="NBL111" s="38"/>
      <c r="NBM111" s="38"/>
      <c r="NBN111" s="38"/>
      <c r="NBO111" s="38"/>
      <c r="NBP111" s="38"/>
      <c r="NBQ111" s="38"/>
      <c r="NBR111" s="38"/>
      <c r="NBS111" s="38"/>
      <c r="NBT111" s="38"/>
      <c r="NBU111" s="38"/>
      <c r="NBV111" s="38"/>
      <c r="NBW111" s="38"/>
      <c r="NBX111" s="38"/>
      <c r="NBY111" s="38"/>
      <c r="NBZ111" s="38"/>
      <c r="NCA111" s="38"/>
      <c r="NCB111" s="38"/>
      <c r="NCC111" s="38"/>
      <c r="NCD111" s="38"/>
      <c r="NCE111" s="38"/>
      <c r="NCF111" s="38"/>
      <c r="NCG111" s="38"/>
      <c r="NCH111" s="38"/>
      <c r="NCI111" s="38"/>
      <c r="NCJ111" s="38"/>
      <c r="NCK111" s="38"/>
      <c r="NCL111" s="38"/>
      <c r="NCM111" s="38"/>
      <c r="NCN111" s="38"/>
      <c r="NCO111" s="38"/>
      <c r="NCP111" s="38"/>
      <c r="NCQ111" s="38"/>
      <c r="NCR111" s="38"/>
      <c r="NCS111" s="38"/>
      <c r="NCT111" s="38"/>
      <c r="NCU111" s="38"/>
      <c r="NCV111" s="38"/>
      <c r="NCW111" s="38"/>
      <c r="NCX111" s="38"/>
      <c r="NCY111" s="38"/>
      <c r="NCZ111" s="38"/>
      <c r="NDA111" s="38"/>
      <c r="NDB111" s="38"/>
      <c r="NDC111" s="38"/>
      <c r="NDD111" s="38"/>
      <c r="NDE111" s="38"/>
      <c r="NDF111" s="38"/>
      <c r="NDG111" s="38"/>
      <c r="NDH111" s="38"/>
      <c r="NDI111" s="38"/>
      <c r="NDJ111" s="38"/>
      <c r="NDK111" s="38"/>
      <c r="NDL111" s="38"/>
      <c r="NDM111" s="38"/>
      <c r="NDN111" s="38"/>
      <c r="NDO111" s="38"/>
      <c r="NDP111" s="38"/>
      <c r="NDQ111" s="38"/>
      <c r="NDR111" s="38"/>
      <c r="NDS111" s="38"/>
      <c r="NDT111" s="38"/>
      <c r="NDU111" s="38"/>
      <c r="NDV111" s="38"/>
      <c r="NDW111" s="38"/>
      <c r="NDX111" s="38"/>
      <c r="NDY111" s="38"/>
      <c r="NDZ111" s="38"/>
      <c r="NEA111" s="38"/>
      <c r="NEB111" s="38"/>
      <c r="NEC111" s="38"/>
      <c r="NED111" s="38"/>
      <c r="NEE111" s="38"/>
      <c r="NEF111" s="38"/>
      <c r="NEG111" s="38"/>
      <c r="NEH111" s="38"/>
      <c r="NEI111" s="38"/>
      <c r="NEJ111" s="38"/>
      <c r="NEK111" s="38"/>
      <c r="NEL111" s="38"/>
      <c r="NEM111" s="38"/>
      <c r="NEN111" s="38"/>
      <c r="NEO111" s="38"/>
      <c r="NEP111" s="38"/>
      <c r="NEQ111" s="38"/>
      <c r="NER111" s="38"/>
      <c r="NES111" s="38"/>
      <c r="NET111" s="38"/>
      <c r="NEU111" s="38"/>
      <c r="NEV111" s="38"/>
      <c r="NEW111" s="38"/>
      <c r="NEX111" s="38"/>
      <c r="NEY111" s="38"/>
      <c r="NEZ111" s="38"/>
      <c r="NFA111" s="38"/>
      <c r="NFB111" s="38"/>
      <c r="NFC111" s="38"/>
      <c r="NFD111" s="38"/>
      <c r="NFE111" s="38"/>
      <c r="NFF111" s="38"/>
      <c r="NFG111" s="38"/>
      <c r="NFH111" s="38"/>
      <c r="NFI111" s="38"/>
      <c r="NFJ111" s="38"/>
      <c r="NFK111" s="38"/>
      <c r="NFL111" s="38"/>
      <c r="NFM111" s="38"/>
      <c r="NFN111" s="38"/>
      <c r="NFO111" s="38"/>
      <c r="NFP111" s="38"/>
      <c r="NFQ111" s="38"/>
      <c r="NFR111" s="38"/>
      <c r="NFS111" s="38"/>
      <c r="NFT111" s="38"/>
      <c r="NFU111" s="38"/>
      <c r="NFV111" s="38"/>
      <c r="NFW111" s="38"/>
      <c r="NFX111" s="38"/>
      <c r="NFY111" s="38"/>
      <c r="NFZ111" s="38"/>
      <c r="NGA111" s="38"/>
      <c r="NGB111" s="38"/>
      <c r="NGC111" s="38"/>
      <c r="NGD111" s="38"/>
      <c r="NGE111" s="38"/>
      <c r="NGF111" s="38"/>
      <c r="NGG111" s="38"/>
      <c r="NGH111" s="38"/>
      <c r="NGI111" s="38"/>
      <c r="NGJ111" s="38"/>
      <c r="NGK111" s="38"/>
      <c r="NGL111" s="38"/>
      <c r="NGM111" s="38"/>
      <c r="NGN111" s="38"/>
      <c r="NGO111" s="38"/>
      <c r="NGP111" s="38"/>
      <c r="NGQ111" s="38"/>
      <c r="NGR111" s="38"/>
      <c r="NGS111" s="38"/>
      <c r="NGT111" s="38"/>
      <c r="NGU111" s="38"/>
      <c r="NGV111" s="38"/>
      <c r="NGW111" s="38"/>
      <c r="NGX111" s="38"/>
      <c r="NGY111" s="38"/>
      <c r="NGZ111" s="38"/>
      <c r="NHA111" s="38"/>
      <c r="NHB111" s="38"/>
      <c r="NHC111" s="38"/>
      <c r="NHD111" s="38"/>
      <c r="NHE111" s="38"/>
      <c r="NHF111" s="38"/>
      <c r="NHG111" s="38"/>
      <c r="NHH111" s="38"/>
      <c r="NHI111" s="38"/>
      <c r="NHJ111" s="38"/>
      <c r="NHK111" s="38"/>
      <c r="NHL111" s="38"/>
      <c r="NHM111" s="38"/>
      <c r="NHN111" s="38"/>
      <c r="NHO111" s="38"/>
      <c r="NHP111" s="38"/>
      <c r="NHQ111" s="38"/>
      <c r="NHR111" s="38"/>
      <c r="NHS111" s="38"/>
      <c r="NHT111" s="38"/>
      <c r="NHU111" s="38"/>
      <c r="NHV111" s="38"/>
      <c r="NHW111" s="38"/>
      <c r="NHX111" s="38"/>
      <c r="NHY111" s="38"/>
      <c r="NHZ111" s="38"/>
      <c r="NIA111" s="38"/>
      <c r="NIB111" s="38"/>
      <c r="NIC111" s="38"/>
      <c r="NID111" s="38"/>
      <c r="NIE111" s="38"/>
      <c r="NIF111" s="38"/>
      <c r="NIG111" s="38"/>
      <c r="NIH111" s="38"/>
      <c r="NII111" s="38"/>
      <c r="NIJ111" s="38"/>
      <c r="NIK111" s="38"/>
      <c r="NIL111" s="38"/>
      <c r="NIM111" s="38"/>
      <c r="NIN111" s="38"/>
      <c r="NIO111" s="38"/>
      <c r="NIP111" s="38"/>
      <c r="NIQ111" s="38"/>
      <c r="NIR111" s="38"/>
      <c r="NIS111" s="38"/>
      <c r="NIT111" s="38"/>
      <c r="NIU111" s="38"/>
      <c r="NIV111" s="38"/>
      <c r="NIW111" s="38"/>
      <c r="NIX111" s="38"/>
      <c r="NIY111" s="38"/>
      <c r="NIZ111" s="38"/>
      <c r="NJA111" s="38"/>
      <c r="NJB111" s="38"/>
      <c r="NJC111" s="38"/>
      <c r="NJD111" s="38"/>
      <c r="NJE111" s="38"/>
      <c r="NJF111" s="38"/>
      <c r="NJG111" s="38"/>
      <c r="NJH111" s="38"/>
      <c r="NJI111" s="38"/>
      <c r="NJJ111" s="38"/>
      <c r="NJK111" s="38"/>
      <c r="NJL111" s="38"/>
      <c r="NJM111" s="38"/>
      <c r="NJN111" s="38"/>
      <c r="NJO111" s="38"/>
      <c r="NJP111" s="38"/>
      <c r="NJQ111" s="38"/>
      <c r="NJR111" s="38"/>
      <c r="NJS111" s="38"/>
      <c r="NJT111" s="38"/>
      <c r="NJU111" s="38"/>
      <c r="NJV111" s="38"/>
      <c r="NJW111" s="38"/>
      <c r="NJX111" s="38"/>
      <c r="NJY111" s="38"/>
      <c r="NJZ111" s="38"/>
      <c r="NKA111" s="38"/>
      <c r="NKB111" s="38"/>
      <c r="NKC111" s="38"/>
      <c r="NKD111" s="38"/>
      <c r="NKE111" s="38"/>
      <c r="NKF111" s="38"/>
      <c r="NKG111" s="38"/>
      <c r="NKH111" s="38"/>
      <c r="NKI111" s="38"/>
      <c r="NKJ111" s="38"/>
      <c r="NKK111" s="38"/>
      <c r="NKL111" s="38"/>
      <c r="NKM111" s="38"/>
      <c r="NKN111" s="38"/>
      <c r="NKO111" s="38"/>
      <c r="NKP111" s="38"/>
      <c r="NKQ111" s="38"/>
      <c r="NKR111" s="38"/>
      <c r="NKS111" s="38"/>
      <c r="NKT111" s="38"/>
      <c r="NKU111" s="38"/>
      <c r="NKV111" s="38"/>
      <c r="NKW111" s="38"/>
      <c r="NKX111" s="38"/>
      <c r="NKY111" s="38"/>
      <c r="NKZ111" s="38"/>
      <c r="NLA111" s="38"/>
      <c r="NLB111" s="38"/>
      <c r="NLC111" s="38"/>
      <c r="NLD111" s="38"/>
      <c r="NLE111" s="38"/>
      <c r="NLF111" s="38"/>
      <c r="NLG111" s="38"/>
      <c r="NLH111" s="38"/>
      <c r="NLI111" s="38"/>
      <c r="NLJ111" s="38"/>
      <c r="NLK111" s="38"/>
      <c r="NLL111" s="38"/>
      <c r="NLM111" s="38"/>
      <c r="NLN111" s="38"/>
      <c r="NLO111" s="38"/>
      <c r="NLP111" s="38"/>
      <c r="NLQ111" s="38"/>
      <c r="NLR111" s="38"/>
      <c r="NLS111" s="38"/>
      <c r="NLT111" s="38"/>
      <c r="NLU111" s="38"/>
      <c r="NLV111" s="38"/>
      <c r="NLW111" s="38"/>
      <c r="NLX111" s="38"/>
      <c r="NLY111" s="38"/>
      <c r="NLZ111" s="38"/>
      <c r="NMA111" s="38"/>
      <c r="NMB111" s="38"/>
      <c r="NMC111" s="38"/>
      <c r="NMD111" s="38"/>
      <c r="NME111" s="38"/>
      <c r="NMF111" s="38"/>
      <c r="NMG111" s="38"/>
      <c r="NMH111" s="38"/>
      <c r="NMI111" s="38"/>
      <c r="NMJ111" s="38"/>
      <c r="NMK111" s="38"/>
      <c r="NML111" s="38"/>
      <c r="NMM111" s="38"/>
      <c r="NMN111" s="38"/>
      <c r="NMO111" s="38"/>
      <c r="NMP111" s="38"/>
      <c r="NMQ111" s="38"/>
      <c r="NMR111" s="38"/>
      <c r="NMS111" s="38"/>
      <c r="NMT111" s="38"/>
      <c r="NMU111" s="38"/>
      <c r="NMV111" s="38"/>
      <c r="NMW111" s="38"/>
      <c r="NMX111" s="38"/>
      <c r="NMY111" s="38"/>
      <c r="NMZ111" s="38"/>
      <c r="NNA111" s="38"/>
      <c r="NNB111" s="38"/>
      <c r="NNC111" s="38"/>
      <c r="NND111" s="38"/>
      <c r="NNE111" s="38"/>
      <c r="NNF111" s="38"/>
      <c r="NNG111" s="38"/>
      <c r="NNH111" s="38"/>
      <c r="NNI111" s="38"/>
      <c r="NNJ111" s="38"/>
      <c r="NNK111" s="38"/>
      <c r="NNL111" s="38"/>
      <c r="NNM111" s="38"/>
      <c r="NNN111" s="38"/>
      <c r="NNO111" s="38"/>
      <c r="NNP111" s="38"/>
      <c r="NNQ111" s="38"/>
      <c r="NNR111" s="38"/>
      <c r="NNS111" s="38"/>
      <c r="NNT111" s="38"/>
      <c r="NNU111" s="38"/>
      <c r="NNV111" s="38"/>
      <c r="NNW111" s="38"/>
      <c r="NNX111" s="38"/>
      <c r="NNY111" s="38"/>
      <c r="NNZ111" s="38"/>
      <c r="NOA111" s="38"/>
      <c r="NOB111" s="38"/>
      <c r="NOC111" s="38"/>
      <c r="NOD111" s="38"/>
      <c r="NOE111" s="38"/>
      <c r="NOF111" s="38"/>
      <c r="NOG111" s="38"/>
      <c r="NOH111" s="38"/>
      <c r="NOI111" s="38"/>
      <c r="NOJ111" s="38"/>
      <c r="NOK111" s="38"/>
      <c r="NOL111" s="38"/>
      <c r="NOM111" s="38"/>
      <c r="NON111" s="38"/>
      <c r="NOO111" s="38"/>
      <c r="NOP111" s="38"/>
      <c r="NOQ111" s="38"/>
      <c r="NOR111" s="38"/>
      <c r="NOS111" s="38"/>
      <c r="NOT111" s="38"/>
      <c r="NOU111" s="38"/>
      <c r="NOV111" s="38"/>
      <c r="NOW111" s="38"/>
      <c r="NOX111" s="38"/>
      <c r="NOY111" s="38"/>
      <c r="NOZ111" s="38"/>
      <c r="NPA111" s="38"/>
      <c r="NPB111" s="38"/>
      <c r="NPC111" s="38"/>
      <c r="NPD111" s="38"/>
      <c r="NPE111" s="38"/>
      <c r="NPF111" s="38"/>
      <c r="NPG111" s="38"/>
      <c r="NPH111" s="38"/>
      <c r="NPI111" s="38"/>
      <c r="NPJ111" s="38"/>
      <c r="NPK111" s="38"/>
      <c r="NPL111" s="38"/>
      <c r="NPM111" s="38"/>
      <c r="NPN111" s="38"/>
      <c r="NPO111" s="38"/>
      <c r="NPP111" s="38"/>
      <c r="NPQ111" s="38"/>
      <c r="NPR111" s="38"/>
      <c r="NPS111" s="38"/>
      <c r="NPT111" s="38"/>
      <c r="NPU111" s="38"/>
      <c r="NPV111" s="38"/>
      <c r="NPW111" s="38"/>
      <c r="NPX111" s="38"/>
      <c r="NPY111" s="38"/>
      <c r="NPZ111" s="38"/>
      <c r="NQA111" s="38"/>
      <c r="NQB111" s="38"/>
      <c r="NQC111" s="38"/>
      <c r="NQD111" s="38"/>
      <c r="NQE111" s="38"/>
      <c r="NQF111" s="38"/>
      <c r="NQG111" s="38"/>
      <c r="NQH111" s="38"/>
      <c r="NQI111" s="38"/>
      <c r="NQJ111" s="38"/>
      <c r="NQK111" s="38"/>
      <c r="NQL111" s="38"/>
      <c r="NQM111" s="38"/>
      <c r="NQN111" s="38"/>
      <c r="NQO111" s="38"/>
      <c r="NQP111" s="38"/>
      <c r="NQQ111" s="38"/>
      <c r="NQR111" s="38"/>
      <c r="NQS111" s="38"/>
      <c r="NQT111" s="38"/>
      <c r="NQU111" s="38"/>
      <c r="NQV111" s="38"/>
      <c r="NQW111" s="38"/>
      <c r="NQX111" s="38"/>
      <c r="NQY111" s="38"/>
      <c r="NQZ111" s="38"/>
      <c r="NRA111" s="38"/>
      <c r="NRB111" s="38"/>
      <c r="NRC111" s="38"/>
      <c r="NRD111" s="38"/>
      <c r="NRE111" s="38"/>
      <c r="NRF111" s="38"/>
      <c r="NRG111" s="38"/>
      <c r="NRH111" s="38"/>
      <c r="NRI111" s="38"/>
      <c r="NRJ111" s="38"/>
      <c r="NRK111" s="38"/>
      <c r="NRL111" s="38"/>
      <c r="NRM111" s="38"/>
      <c r="NRN111" s="38"/>
      <c r="NRO111" s="38"/>
      <c r="NRP111" s="38"/>
      <c r="NRQ111" s="38"/>
      <c r="NRR111" s="38"/>
      <c r="NRS111" s="38"/>
      <c r="NRT111" s="38"/>
      <c r="NRU111" s="38"/>
      <c r="NRV111" s="38"/>
      <c r="NRW111" s="38"/>
      <c r="NRX111" s="38"/>
      <c r="NRY111" s="38"/>
      <c r="NRZ111" s="38"/>
      <c r="NSA111" s="38"/>
      <c r="NSB111" s="38"/>
      <c r="NSC111" s="38"/>
      <c r="NSD111" s="38"/>
      <c r="NSE111" s="38"/>
      <c r="NSF111" s="38"/>
      <c r="NSG111" s="38"/>
      <c r="NSH111" s="38"/>
      <c r="NSI111" s="38"/>
      <c r="NSJ111" s="38"/>
      <c r="NSK111" s="38"/>
      <c r="NSL111" s="38"/>
      <c r="NSM111" s="38"/>
      <c r="NSN111" s="38"/>
      <c r="NSO111" s="38"/>
      <c r="NSP111" s="38"/>
      <c r="NSQ111" s="38"/>
      <c r="NSR111" s="38"/>
      <c r="NSS111" s="38"/>
      <c r="NST111" s="38"/>
      <c r="NSU111" s="38"/>
      <c r="NSV111" s="38"/>
      <c r="NSW111" s="38"/>
      <c r="NSX111" s="38"/>
      <c r="NSY111" s="38"/>
      <c r="NSZ111" s="38"/>
      <c r="NTA111" s="38"/>
      <c r="NTB111" s="38"/>
      <c r="NTC111" s="38"/>
      <c r="NTD111" s="38"/>
      <c r="NTE111" s="38"/>
      <c r="NTF111" s="38"/>
      <c r="NTG111" s="38"/>
      <c r="NTH111" s="38"/>
      <c r="NTI111" s="38"/>
      <c r="NTJ111" s="38"/>
      <c r="NTK111" s="38"/>
      <c r="NTL111" s="38"/>
      <c r="NTM111" s="38"/>
      <c r="NTN111" s="38"/>
      <c r="NTO111" s="38"/>
      <c r="NTP111" s="38"/>
      <c r="NTQ111" s="38"/>
      <c r="NTR111" s="38"/>
      <c r="NTS111" s="38"/>
      <c r="NTT111" s="38"/>
      <c r="NTU111" s="38"/>
      <c r="NTV111" s="38"/>
      <c r="NTW111" s="38"/>
      <c r="NTX111" s="38"/>
      <c r="NTY111" s="38"/>
      <c r="NTZ111" s="38"/>
      <c r="NUA111" s="38"/>
      <c r="NUB111" s="38"/>
      <c r="NUC111" s="38"/>
      <c r="NUD111" s="38"/>
      <c r="NUE111" s="38"/>
      <c r="NUF111" s="38"/>
      <c r="NUG111" s="38"/>
      <c r="NUH111" s="38"/>
      <c r="NUI111" s="38"/>
      <c r="NUJ111" s="38"/>
      <c r="NUK111" s="38"/>
      <c r="NUL111" s="38"/>
      <c r="NUM111" s="38"/>
      <c r="NUN111" s="38"/>
      <c r="NUO111" s="38"/>
      <c r="NUP111" s="38"/>
      <c r="NUQ111" s="38"/>
      <c r="NUR111" s="38"/>
      <c r="NUS111" s="38"/>
      <c r="NUT111" s="38"/>
      <c r="NUU111" s="38"/>
      <c r="NUV111" s="38"/>
      <c r="NUW111" s="38"/>
      <c r="NUX111" s="38"/>
      <c r="NUY111" s="38"/>
      <c r="NUZ111" s="38"/>
      <c r="NVA111" s="38"/>
      <c r="NVB111" s="38"/>
      <c r="NVC111" s="38"/>
      <c r="NVD111" s="38"/>
      <c r="NVE111" s="38"/>
      <c r="NVF111" s="38"/>
      <c r="NVG111" s="38"/>
      <c r="NVH111" s="38"/>
      <c r="NVI111" s="38"/>
      <c r="NVJ111" s="38"/>
      <c r="NVK111" s="38"/>
      <c r="NVL111" s="38"/>
      <c r="NVM111" s="38"/>
      <c r="NVN111" s="38"/>
      <c r="NVO111" s="38"/>
      <c r="NVP111" s="38"/>
      <c r="NVQ111" s="38"/>
      <c r="NVR111" s="38"/>
      <c r="NVS111" s="38"/>
      <c r="NVT111" s="38"/>
      <c r="NVU111" s="38"/>
      <c r="NVV111" s="38"/>
      <c r="NVW111" s="38"/>
      <c r="NVX111" s="38"/>
      <c r="NVY111" s="38"/>
      <c r="NVZ111" s="38"/>
      <c r="NWA111" s="38"/>
      <c r="NWB111" s="38"/>
      <c r="NWC111" s="38"/>
      <c r="NWD111" s="38"/>
      <c r="NWE111" s="38"/>
      <c r="NWF111" s="38"/>
      <c r="NWG111" s="38"/>
      <c r="NWH111" s="38"/>
      <c r="NWI111" s="38"/>
      <c r="NWJ111" s="38"/>
      <c r="NWK111" s="38"/>
      <c r="NWL111" s="38"/>
      <c r="NWM111" s="38"/>
      <c r="NWN111" s="38"/>
      <c r="NWO111" s="38"/>
      <c r="NWP111" s="38"/>
      <c r="NWQ111" s="38"/>
      <c r="NWR111" s="38"/>
      <c r="NWS111" s="38"/>
      <c r="NWT111" s="38"/>
      <c r="NWU111" s="38"/>
      <c r="NWV111" s="38"/>
      <c r="NWW111" s="38"/>
      <c r="NWX111" s="38"/>
      <c r="NWY111" s="38"/>
      <c r="NWZ111" s="38"/>
      <c r="NXA111" s="38"/>
      <c r="NXB111" s="38"/>
      <c r="NXC111" s="38"/>
      <c r="NXD111" s="38"/>
      <c r="NXE111" s="38"/>
      <c r="NXF111" s="38"/>
      <c r="NXG111" s="38"/>
      <c r="NXH111" s="38"/>
      <c r="NXI111" s="38"/>
      <c r="NXJ111" s="38"/>
      <c r="NXK111" s="38"/>
      <c r="NXL111" s="38"/>
      <c r="NXM111" s="38"/>
      <c r="NXN111" s="38"/>
      <c r="NXO111" s="38"/>
      <c r="NXP111" s="38"/>
      <c r="NXQ111" s="38"/>
      <c r="NXR111" s="38"/>
      <c r="NXS111" s="38"/>
      <c r="NXT111" s="38"/>
      <c r="NXU111" s="38"/>
      <c r="NXV111" s="38"/>
      <c r="NXW111" s="38"/>
      <c r="NXX111" s="38"/>
      <c r="NXY111" s="38"/>
      <c r="NXZ111" s="38"/>
      <c r="NYA111" s="38"/>
      <c r="NYB111" s="38"/>
      <c r="NYC111" s="38"/>
      <c r="NYD111" s="38"/>
      <c r="NYE111" s="38"/>
      <c r="NYF111" s="38"/>
      <c r="NYG111" s="38"/>
      <c r="NYH111" s="38"/>
      <c r="NYI111" s="38"/>
      <c r="NYJ111" s="38"/>
      <c r="NYK111" s="38"/>
      <c r="NYL111" s="38"/>
      <c r="NYM111" s="38"/>
      <c r="NYN111" s="38"/>
      <c r="NYO111" s="38"/>
      <c r="NYP111" s="38"/>
      <c r="NYQ111" s="38"/>
      <c r="NYR111" s="38"/>
      <c r="NYS111" s="38"/>
      <c r="NYT111" s="38"/>
      <c r="NYU111" s="38"/>
      <c r="NYV111" s="38"/>
      <c r="NYW111" s="38"/>
      <c r="NYX111" s="38"/>
      <c r="NYY111" s="38"/>
      <c r="NYZ111" s="38"/>
      <c r="NZA111" s="38"/>
      <c r="NZB111" s="38"/>
      <c r="NZC111" s="38"/>
      <c r="NZD111" s="38"/>
      <c r="NZE111" s="38"/>
      <c r="NZF111" s="38"/>
      <c r="NZG111" s="38"/>
      <c r="NZH111" s="38"/>
      <c r="NZI111" s="38"/>
      <c r="NZJ111" s="38"/>
      <c r="NZK111" s="38"/>
      <c r="NZL111" s="38"/>
      <c r="NZM111" s="38"/>
      <c r="NZN111" s="38"/>
      <c r="NZO111" s="38"/>
      <c r="NZP111" s="38"/>
      <c r="NZQ111" s="38"/>
      <c r="NZR111" s="38"/>
      <c r="NZS111" s="38"/>
      <c r="NZT111" s="38"/>
      <c r="NZU111" s="38"/>
      <c r="NZV111" s="38"/>
      <c r="NZW111" s="38"/>
      <c r="NZX111" s="38"/>
      <c r="NZY111" s="38"/>
      <c r="NZZ111" s="38"/>
      <c r="OAA111" s="38"/>
      <c r="OAB111" s="38"/>
      <c r="OAC111" s="38"/>
      <c r="OAD111" s="38"/>
      <c r="OAE111" s="38"/>
      <c r="OAF111" s="38"/>
      <c r="OAG111" s="38"/>
      <c r="OAH111" s="38"/>
      <c r="OAI111" s="38"/>
      <c r="OAJ111" s="38"/>
      <c r="OAK111" s="38"/>
      <c r="OAL111" s="38"/>
      <c r="OAM111" s="38"/>
      <c r="OAN111" s="38"/>
      <c r="OAO111" s="38"/>
      <c r="OAP111" s="38"/>
      <c r="OAQ111" s="38"/>
      <c r="OAR111" s="38"/>
      <c r="OAS111" s="38"/>
      <c r="OAT111" s="38"/>
      <c r="OAU111" s="38"/>
      <c r="OAV111" s="38"/>
      <c r="OAW111" s="38"/>
      <c r="OAX111" s="38"/>
      <c r="OAY111" s="38"/>
      <c r="OAZ111" s="38"/>
      <c r="OBA111" s="38"/>
      <c r="OBB111" s="38"/>
      <c r="OBC111" s="38"/>
      <c r="OBD111" s="38"/>
      <c r="OBE111" s="38"/>
      <c r="OBF111" s="38"/>
      <c r="OBG111" s="38"/>
      <c r="OBH111" s="38"/>
      <c r="OBI111" s="38"/>
      <c r="OBJ111" s="38"/>
      <c r="OBK111" s="38"/>
      <c r="OBL111" s="38"/>
      <c r="OBM111" s="38"/>
      <c r="OBN111" s="38"/>
      <c r="OBO111" s="38"/>
      <c r="OBP111" s="38"/>
      <c r="OBQ111" s="38"/>
      <c r="OBR111" s="38"/>
      <c r="OBS111" s="38"/>
      <c r="OBT111" s="38"/>
      <c r="OBU111" s="38"/>
      <c r="OBV111" s="38"/>
      <c r="OBW111" s="38"/>
      <c r="OBX111" s="38"/>
      <c r="OBY111" s="38"/>
      <c r="OBZ111" s="38"/>
      <c r="OCA111" s="38"/>
      <c r="OCB111" s="38"/>
      <c r="OCC111" s="38"/>
      <c r="OCD111" s="38"/>
      <c r="OCE111" s="38"/>
      <c r="OCF111" s="38"/>
      <c r="OCG111" s="38"/>
      <c r="OCH111" s="38"/>
      <c r="OCI111" s="38"/>
      <c r="OCJ111" s="38"/>
      <c r="OCK111" s="38"/>
      <c r="OCL111" s="38"/>
      <c r="OCM111" s="38"/>
      <c r="OCN111" s="38"/>
      <c r="OCO111" s="38"/>
      <c r="OCP111" s="38"/>
      <c r="OCQ111" s="38"/>
      <c r="OCR111" s="38"/>
      <c r="OCS111" s="38"/>
      <c r="OCT111" s="38"/>
      <c r="OCU111" s="38"/>
      <c r="OCV111" s="38"/>
      <c r="OCW111" s="38"/>
      <c r="OCX111" s="38"/>
      <c r="OCY111" s="38"/>
      <c r="OCZ111" s="38"/>
      <c r="ODA111" s="38"/>
      <c r="ODB111" s="38"/>
      <c r="ODC111" s="38"/>
      <c r="ODD111" s="38"/>
      <c r="ODE111" s="38"/>
      <c r="ODF111" s="38"/>
      <c r="ODG111" s="38"/>
      <c r="ODH111" s="38"/>
      <c r="ODI111" s="38"/>
      <c r="ODJ111" s="38"/>
      <c r="ODK111" s="38"/>
      <c r="ODL111" s="38"/>
      <c r="ODM111" s="38"/>
      <c r="ODN111" s="38"/>
      <c r="ODO111" s="38"/>
      <c r="ODP111" s="38"/>
      <c r="ODQ111" s="38"/>
      <c r="ODR111" s="38"/>
      <c r="ODS111" s="38"/>
      <c r="ODT111" s="38"/>
      <c r="ODU111" s="38"/>
      <c r="ODV111" s="38"/>
      <c r="ODW111" s="38"/>
      <c r="ODX111" s="38"/>
      <c r="ODY111" s="38"/>
      <c r="ODZ111" s="38"/>
      <c r="OEA111" s="38"/>
      <c r="OEB111" s="38"/>
      <c r="OEC111" s="38"/>
      <c r="OED111" s="38"/>
      <c r="OEE111" s="38"/>
      <c r="OEF111" s="38"/>
      <c r="OEG111" s="38"/>
      <c r="OEH111" s="38"/>
      <c r="OEI111" s="38"/>
      <c r="OEJ111" s="38"/>
      <c r="OEK111" s="38"/>
      <c r="OEL111" s="38"/>
      <c r="OEM111" s="38"/>
      <c r="OEN111" s="38"/>
      <c r="OEO111" s="38"/>
      <c r="OEP111" s="38"/>
      <c r="OEQ111" s="38"/>
      <c r="OER111" s="38"/>
      <c r="OES111" s="38"/>
      <c r="OET111" s="38"/>
      <c r="OEU111" s="38"/>
      <c r="OEV111" s="38"/>
      <c r="OEW111" s="38"/>
      <c r="OEX111" s="38"/>
      <c r="OEY111" s="38"/>
      <c r="OEZ111" s="38"/>
      <c r="OFA111" s="38"/>
      <c r="OFB111" s="38"/>
      <c r="OFC111" s="38"/>
      <c r="OFD111" s="38"/>
      <c r="OFE111" s="38"/>
      <c r="OFF111" s="38"/>
      <c r="OFG111" s="38"/>
      <c r="OFH111" s="38"/>
      <c r="OFI111" s="38"/>
      <c r="OFJ111" s="38"/>
      <c r="OFK111" s="38"/>
      <c r="OFL111" s="38"/>
      <c r="OFM111" s="38"/>
      <c r="OFN111" s="38"/>
      <c r="OFO111" s="38"/>
      <c r="OFP111" s="38"/>
      <c r="OFQ111" s="38"/>
      <c r="OFR111" s="38"/>
      <c r="OFS111" s="38"/>
      <c r="OFT111" s="38"/>
      <c r="OFU111" s="38"/>
      <c r="OFV111" s="38"/>
      <c r="OFW111" s="38"/>
      <c r="OFX111" s="38"/>
      <c r="OFY111" s="38"/>
      <c r="OFZ111" s="38"/>
      <c r="OGA111" s="38"/>
      <c r="OGB111" s="38"/>
      <c r="OGC111" s="38"/>
      <c r="OGD111" s="38"/>
      <c r="OGE111" s="38"/>
      <c r="OGF111" s="38"/>
      <c r="OGG111" s="38"/>
      <c r="OGH111" s="38"/>
      <c r="OGI111" s="38"/>
      <c r="OGJ111" s="38"/>
      <c r="OGK111" s="38"/>
      <c r="OGL111" s="38"/>
      <c r="OGM111" s="38"/>
      <c r="OGN111" s="38"/>
      <c r="OGO111" s="38"/>
      <c r="OGP111" s="38"/>
      <c r="OGQ111" s="38"/>
      <c r="OGR111" s="38"/>
      <c r="OGS111" s="38"/>
      <c r="OGT111" s="38"/>
      <c r="OGU111" s="38"/>
      <c r="OGV111" s="38"/>
      <c r="OGW111" s="38"/>
      <c r="OGX111" s="38"/>
      <c r="OGY111" s="38"/>
      <c r="OGZ111" s="38"/>
      <c r="OHA111" s="38"/>
      <c r="OHB111" s="38"/>
      <c r="OHC111" s="38"/>
      <c r="OHD111" s="38"/>
      <c r="OHE111" s="38"/>
      <c r="OHF111" s="38"/>
      <c r="OHG111" s="38"/>
      <c r="OHH111" s="38"/>
      <c r="OHI111" s="38"/>
      <c r="OHJ111" s="38"/>
      <c r="OHK111" s="38"/>
      <c r="OHL111" s="38"/>
      <c r="OHM111" s="38"/>
      <c r="OHN111" s="38"/>
      <c r="OHO111" s="38"/>
      <c r="OHP111" s="38"/>
      <c r="OHQ111" s="38"/>
      <c r="OHR111" s="38"/>
      <c r="OHS111" s="38"/>
      <c r="OHT111" s="38"/>
      <c r="OHU111" s="38"/>
      <c r="OHV111" s="38"/>
      <c r="OHW111" s="38"/>
      <c r="OHX111" s="38"/>
      <c r="OHY111" s="38"/>
      <c r="OHZ111" s="38"/>
      <c r="OIA111" s="38"/>
      <c r="OIB111" s="38"/>
      <c r="OIC111" s="38"/>
      <c r="OID111" s="38"/>
      <c r="OIE111" s="38"/>
      <c r="OIF111" s="38"/>
      <c r="OIG111" s="38"/>
      <c r="OIH111" s="38"/>
      <c r="OII111" s="38"/>
      <c r="OIJ111" s="38"/>
      <c r="OIK111" s="38"/>
      <c r="OIL111" s="38"/>
      <c r="OIM111" s="38"/>
      <c r="OIN111" s="38"/>
      <c r="OIO111" s="38"/>
      <c r="OIP111" s="38"/>
      <c r="OIQ111" s="38"/>
      <c r="OIR111" s="38"/>
      <c r="OIS111" s="38"/>
      <c r="OIT111" s="38"/>
      <c r="OIU111" s="38"/>
      <c r="OIV111" s="38"/>
      <c r="OIW111" s="38"/>
      <c r="OIX111" s="38"/>
      <c r="OIY111" s="38"/>
      <c r="OIZ111" s="38"/>
      <c r="OJA111" s="38"/>
      <c r="OJB111" s="38"/>
      <c r="OJC111" s="38"/>
      <c r="OJD111" s="38"/>
      <c r="OJE111" s="38"/>
      <c r="OJF111" s="38"/>
      <c r="OJG111" s="38"/>
      <c r="OJH111" s="38"/>
      <c r="OJI111" s="38"/>
      <c r="OJJ111" s="38"/>
      <c r="OJK111" s="38"/>
      <c r="OJL111" s="38"/>
      <c r="OJM111" s="38"/>
      <c r="OJN111" s="38"/>
      <c r="OJO111" s="38"/>
      <c r="OJP111" s="38"/>
      <c r="OJQ111" s="38"/>
      <c r="OJR111" s="38"/>
      <c r="OJS111" s="38"/>
      <c r="OJT111" s="38"/>
      <c r="OJU111" s="38"/>
      <c r="OJV111" s="38"/>
      <c r="OJW111" s="38"/>
      <c r="OJX111" s="38"/>
      <c r="OJY111" s="38"/>
      <c r="OJZ111" s="38"/>
      <c r="OKA111" s="38"/>
      <c r="OKB111" s="38"/>
      <c r="OKC111" s="38"/>
      <c r="OKD111" s="38"/>
      <c r="OKE111" s="38"/>
      <c r="OKF111" s="38"/>
      <c r="OKG111" s="38"/>
      <c r="OKH111" s="38"/>
      <c r="OKI111" s="38"/>
      <c r="OKJ111" s="38"/>
      <c r="OKK111" s="38"/>
      <c r="OKL111" s="38"/>
      <c r="OKM111" s="38"/>
      <c r="OKN111" s="38"/>
      <c r="OKO111" s="38"/>
      <c r="OKP111" s="38"/>
      <c r="OKQ111" s="38"/>
      <c r="OKR111" s="38"/>
      <c r="OKS111" s="38"/>
      <c r="OKT111" s="38"/>
      <c r="OKU111" s="38"/>
      <c r="OKV111" s="38"/>
      <c r="OKW111" s="38"/>
      <c r="OKX111" s="38"/>
      <c r="OKY111" s="38"/>
      <c r="OKZ111" s="38"/>
      <c r="OLA111" s="38"/>
      <c r="OLB111" s="38"/>
      <c r="OLC111" s="38"/>
      <c r="OLD111" s="38"/>
      <c r="OLE111" s="38"/>
      <c r="OLF111" s="38"/>
      <c r="OLG111" s="38"/>
      <c r="OLH111" s="38"/>
      <c r="OLI111" s="38"/>
      <c r="OLJ111" s="38"/>
      <c r="OLK111" s="38"/>
      <c r="OLL111" s="38"/>
      <c r="OLM111" s="38"/>
      <c r="OLN111" s="38"/>
      <c r="OLO111" s="38"/>
      <c r="OLP111" s="38"/>
      <c r="OLQ111" s="38"/>
      <c r="OLR111" s="38"/>
      <c r="OLS111" s="38"/>
      <c r="OLT111" s="38"/>
      <c r="OLU111" s="38"/>
      <c r="OLV111" s="38"/>
      <c r="OLW111" s="38"/>
      <c r="OLX111" s="38"/>
      <c r="OLY111" s="38"/>
      <c r="OLZ111" s="38"/>
      <c r="OMA111" s="38"/>
      <c r="OMB111" s="38"/>
      <c r="OMC111" s="38"/>
      <c r="OMD111" s="38"/>
      <c r="OME111" s="38"/>
      <c r="OMF111" s="38"/>
      <c r="OMG111" s="38"/>
      <c r="OMH111" s="38"/>
      <c r="OMI111" s="38"/>
      <c r="OMJ111" s="38"/>
      <c r="OMK111" s="38"/>
      <c r="OML111" s="38"/>
      <c r="OMM111" s="38"/>
      <c r="OMN111" s="38"/>
      <c r="OMO111" s="38"/>
      <c r="OMP111" s="38"/>
      <c r="OMQ111" s="38"/>
      <c r="OMR111" s="38"/>
      <c r="OMS111" s="38"/>
      <c r="OMT111" s="38"/>
      <c r="OMU111" s="38"/>
      <c r="OMV111" s="38"/>
      <c r="OMW111" s="38"/>
      <c r="OMX111" s="38"/>
      <c r="OMY111" s="38"/>
      <c r="OMZ111" s="38"/>
      <c r="ONA111" s="38"/>
      <c r="ONB111" s="38"/>
      <c r="ONC111" s="38"/>
      <c r="OND111" s="38"/>
      <c r="ONE111" s="38"/>
      <c r="ONF111" s="38"/>
      <c r="ONG111" s="38"/>
      <c r="ONH111" s="38"/>
      <c r="ONI111" s="38"/>
      <c r="ONJ111" s="38"/>
      <c r="ONK111" s="38"/>
      <c r="ONL111" s="38"/>
      <c r="ONM111" s="38"/>
      <c r="ONN111" s="38"/>
      <c r="ONO111" s="38"/>
      <c r="ONP111" s="38"/>
      <c r="ONQ111" s="38"/>
      <c r="ONR111" s="38"/>
      <c r="ONS111" s="38"/>
      <c r="ONT111" s="38"/>
      <c r="ONU111" s="38"/>
      <c r="ONV111" s="38"/>
      <c r="ONW111" s="38"/>
      <c r="ONX111" s="38"/>
      <c r="ONY111" s="38"/>
      <c r="ONZ111" s="38"/>
      <c r="OOA111" s="38"/>
      <c r="OOB111" s="38"/>
      <c r="OOC111" s="38"/>
      <c r="OOD111" s="38"/>
      <c r="OOE111" s="38"/>
      <c r="OOF111" s="38"/>
      <c r="OOG111" s="38"/>
      <c r="OOH111" s="38"/>
      <c r="OOI111" s="38"/>
      <c r="OOJ111" s="38"/>
      <c r="OOK111" s="38"/>
      <c r="OOL111" s="38"/>
      <c r="OOM111" s="38"/>
      <c r="OON111" s="38"/>
      <c r="OOO111" s="38"/>
      <c r="OOP111" s="38"/>
      <c r="OOQ111" s="38"/>
      <c r="OOR111" s="38"/>
      <c r="OOS111" s="38"/>
      <c r="OOT111" s="38"/>
      <c r="OOU111" s="38"/>
      <c r="OOV111" s="38"/>
      <c r="OOW111" s="38"/>
      <c r="OOX111" s="38"/>
      <c r="OOY111" s="38"/>
      <c r="OOZ111" s="38"/>
      <c r="OPA111" s="38"/>
      <c r="OPB111" s="38"/>
      <c r="OPC111" s="38"/>
      <c r="OPD111" s="38"/>
      <c r="OPE111" s="38"/>
      <c r="OPF111" s="38"/>
      <c r="OPG111" s="38"/>
      <c r="OPH111" s="38"/>
      <c r="OPI111" s="38"/>
      <c r="OPJ111" s="38"/>
      <c r="OPK111" s="38"/>
      <c r="OPL111" s="38"/>
      <c r="OPM111" s="38"/>
      <c r="OPN111" s="38"/>
      <c r="OPO111" s="38"/>
      <c r="OPP111" s="38"/>
      <c r="OPQ111" s="38"/>
      <c r="OPR111" s="38"/>
      <c r="OPS111" s="38"/>
      <c r="OPT111" s="38"/>
      <c r="OPU111" s="38"/>
      <c r="OPV111" s="38"/>
      <c r="OPW111" s="38"/>
      <c r="OPX111" s="38"/>
      <c r="OPY111" s="38"/>
      <c r="OPZ111" s="38"/>
      <c r="OQA111" s="38"/>
      <c r="OQB111" s="38"/>
      <c r="OQC111" s="38"/>
      <c r="OQD111" s="38"/>
      <c r="OQE111" s="38"/>
      <c r="OQF111" s="38"/>
      <c r="OQG111" s="38"/>
      <c r="OQH111" s="38"/>
      <c r="OQI111" s="38"/>
      <c r="OQJ111" s="38"/>
      <c r="OQK111" s="38"/>
      <c r="OQL111" s="38"/>
      <c r="OQM111" s="38"/>
      <c r="OQN111" s="38"/>
      <c r="OQO111" s="38"/>
      <c r="OQP111" s="38"/>
      <c r="OQQ111" s="38"/>
      <c r="OQR111" s="38"/>
      <c r="OQS111" s="38"/>
      <c r="OQT111" s="38"/>
      <c r="OQU111" s="38"/>
      <c r="OQV111" s="38"/>
      <c r="OQW111" s="38"/>
      <c r="OQX111" s="38"/>
      <c r="OQY111" s="38"/>
      <c r="OQZ111" s="38"/>
      <c r="ORA111" s="38"/>
      <c r="ORB111" s="38"/>
      <c r="ORC111" s="38"/>
      <c r="ORD111" s="38"/>
      <c r="ORE111" s="38"/>
      <c r="ORF111" s="38"/>
      <c r="ORG111" s="38"/>
      <c r="ORH111" s="38"/>
      <c r="ORI111" s="38"/>
      <c r="ORJ111" s="38"/>
      <c r="ORK111" s="38"/>
      <c r="ORL111" s="38"/>
      <c r="ORM111" s="38"/>
      <c r="ORN111" s="38"/>
      <c r="ORO111" s="38"/>
      <c r="ORP111" s="38"/>
      <c r="ORQ111" s="38"/>
      <c r="ORR111" s="38"/>
      <c r="ORS111" s="38"/>
      <c r="ORT111" s="38"/>
      <c r="ORU111" s="38"/>
      <c r="ORV111" s="38"/>
      <c r="ORW111" s="38"/>
      <c r="ORX111" s="38"/>
      <c r="ORY111" s="38"/>
      <c r="ORZ111" s="38"/>
      <c r="OSA111" s="38"/>
      <c r="OSB111" s="38"/>
      <c r="OSC111" s="38"/>
      <c r="OSD111" s="38"/>
      <c r="OSE111" s="38"/>
      <c r="OSF111" s="38"/>
      <c r="OSG111" s="38"/>
      <c r="OSH111" s="38"/>
      <c r="OSI111" s="38"/>
      <c r="OSJ111" s="38"/>
      <c r="OSK111" s="38"/>
      <c r="OSL111" s="38"/>
      <c r="OSM111" s="38"/>
      <c r="OSN111" s="38"/>
      <c r="OSO111" s="38"/>
      <c r="OSP111" s="38"/>
      <c r="OSQ111" s="38"/>
      <c r="OSR111" s="38"/>
      <c r="OSS111" s="38"/>
      <c r="OST111" s="38"/>
      <c r="OSU111" s="38"/>
      <c r="OSV111" s="38"/>
      <c r="OSW111" s="38"/>
      <c r="OSX111" s="38"/>
      <c r="OSY111" s="38"/>
      <c r="OSZ111" s="38"/>
      <c r="OTA111" s="38"/>
      <c r="OTB111" s="38"/>
      <c r="OTC111" s="38"/>
      <c r="OTD111" s="38"/>
      <c r="OTE111" s="38"/>
      <c r="OTF111" s="38"/>
      <c r="OTG111" s="38"/>
      <c r="OTH111" s="38"/>
      <c r="OTI111" s="38"/>
      <c r="OTJ111" s="38"/>
      <c r="OTK111" s="38"/>
      <c r="OTL111" s="38"/>
      <c r="OTM111" s="38"/>
      <c r="OTN111" s="38"/>
      <c r="OTO111" s="38"/>
      <c r="OTP111" s="38"/>
      <c r="OTQ111" s="38"/>
      <c r="OTR111" s="38"/>
      <c r="OTS111" s="38"/>
      <c r="OTT111" s="38"/>
      <c r="OTU111" s="38"/>
      <c r="OTV111" s="38"/>
      <c r="OTW111" s="38"/>
      <c r="OTX111" s="38"/>
      <c r="OTY111" s="38"/>
      <c r="OTZ111" s="38"/>
      <c r="OUA111" s="38"/>
      <c r="OUB111" s="38"/>
      <c r="OUC111" s="38"/>
      <c r="OUD111" s="38"/>
      <c r="OUE111" s="38"/>
      <c r="OUF111" s="38"/>
      <c r="OUG111" s="38"/>
      <c r="OUH111" s="38"/>
      <c r="OUI111" s="38"/>
      <c r="OUJ111" s="38"/>
      <c r="OUK111" s="38"/>
      <c r="OUL111" s="38"/>
      <c r="OUM111" s="38"/>
      <c r="OUN111" s="38"/>
      <c r="OUO111" s="38"/>
      <c r="OUP111" s="38"/>
      <c r="OUQ111" s="38"/>
      <c r="OUR111" s="38"/>
      <c r="OUS111" s="38"/>
      <c r="OUT111" s="38"/>
      <c r="OUU111" s="38"/>
      <c r="OUV111" s="38"/>
      <c r="OUW111" s="38"/>
      <c r="OUX111" s="38"/>
      <c r="OUY111" s="38"/>
      <c r="OUZ111" s="38"/>
      <c r="OVA111" s="38"/>
      <c r="OVB111" s="38"/>
      <c r="OVC111" s="38"/>
      <c r="OVD111" s="38"/>
      <c r="OVE111" s="38"/>
      <c r="OVF111" s="38"/>
      <c r="OVG111" s="38"/>
      <c r="OVH111" s="38"/>
      <c r="OVI111" s="38"/>
      <c r="OVJ111" s="38"/>
      <c r="OVK111" s="38"/>
      <c r="OVL111" s="38"/>
      <c r="OVM111" s="38"/>
      <c r="OVN111" s="38"/>
      <c r="OVO111" s="38"/>
      <c r="OVP111" s="38"/>
      <c r="OVQ111" s="38"/>
      <c r="OVR111" s="38"/>
      <c r="OVS111" s="38"/>
      <c r="OVT111" s="38"/>
      <c r="OVU111" s="38"/>
      <c r="OVV111" s="38"/>
      <c r="OVW111" s="38"/>
      <c r="OVX111" s="38"/>
      <c r="OVY111" s="38"/>
      <c r="OVZ111" s="38"/>
      <c r="OWA111" s="38"/>
      <c r="OWB111" s="38"/>
      <c r="OWC111" s="38"/>
      <c r="OWD111" s="38"/>
      <c r="OWE111" s="38"/>
      <c r="OWF111" s="38"/>
      <c r="OWG111" s="38"/>
      <c r="OWH111" s="38"/>
      <c r="OWI111" s="38"/>
      <c r="OWJ111" s="38"/>
      <c r="OWK111" s="38"/>
      <c r="OWL111" s="38"/>
      <c r="OWM111" s="38"/>
      <c r="OWN111" s="38"/>
      <c r="OWO111" s="38"/>
      <c r="OWP111" s="38"/>
      <c r="OWQ111" s="38"/>
      <c r="OWR111" s="38"/>
      <c r="OWS111" s="38"/>
      <c r="OWT111" s="38"/>
      <c r="OWU111" s="38"/>
      <c r="OWV111" s="38"/>
      <c r="OWW111" s="38"/>
      <c r="OWX111" s="38"/>
      <c r="OWY111" s="38"/>
      <c r="OWZ111" s="38"/>
      <c r="OXA111" s="38"/>
      <c r="OXB111" s="38"/>
      <c r="OXC111" s="38"/>
      <c r="OXD111" s="38"/>
      <c r="OXE111" s="38"/>
      <c r="OXF111" s="38"/>
      <c r="OXG111" s="38"/>
      <c r="OXH111" s="38"/>
      <c r="OXI111" s="38"/>
      <c r="OXJ111" s="38"/>
      <c r="OXK111" s="38"/>
      <c r="OXL111" s="38"/>
      <c r="OXM111" s="38"/>
      <c r="OXN111" s="38"/>
      <c r="OXO111" s="38"/>
      <c r="OXP111" s="38"/>
      <c r="OXQ111" s="38"/>
      <c r="OXR111" s="38"/>
      <c r="OXS111" s="38"/>
      <c r="OXT111" s="38"/>
      <c r="OXU111" s="38"/>
      <c r="OXV111" s="38"/>
      <c r="OXW111" s="38"/>
      <c r="OXX111" s="38"/>
      <c r="OXY111" s="38"/>
      <c r="OXZ111" s="38"/>
      <c r="OYA111" s="38"/>
      <c r="OYB111" s="38"/>
      <c r="OYC111" s="38"/>
      <c r="OYD111" s="38"/>
      <c r="OYE111" s="38"/>
      <c r="OYF111" s="38"/>
      <c r="OYG111" s="38"/>
      <c r="OYH111" s="38"/>
      <c r="OYI111" s="38"/>
      <c r="OYJ111" s="38"/>
      <c r="OYK111" s="38"/>
      <c r="OYL111" s="38"/>
      <c r="OYM111" s="38"/>
      <c r="OYN111" s="38"/>
      <c r="OYO111" s="38"/>
      <c r="OYP111" s="38"/>
      <c r="OYQ111" s="38"/>
      <c r="OYR111" s="38"/>
      <c r="OYS111" s="38"/>
      <c r="OYT111" s="38"/>
      <c r="OYU111" s="38"/>
      <c r="OYV111" s="38"/>
      <c r="OYW111" s="38"/>
      <c r="OYX111" s="38"/>
      <c r="OYY111" s="38"/>
      <c r="OYZ111" s="38"/>
      <c r="OZA111" s="38"/>
      <c r="OZB111" s="38"/>
      <c r="OZC111" s="38"/>
      <c r="OZD111" s="38"/>
      <c r="OZE111" s="38"/>
      <c r="OZF111" s="38"/>
      <c r="OZG111" s="38"/>
      <c r="OZH111" s="38"/>
      <c r="OZI111" s="38"/>
      <c r="OZJ111" s="38"/>
      <c r="OZK111" s="38"/>
      <c r="OZL111" s="38"/>
      <c r="OZM111" s="38"/>
      <c r="OZN111" s="38"/>
      <c r="OZO111" s="38"/>
      <c r="OZP111" s="38"/>
      <c r="OZQ111" s="38"/>
      <c r="OZR111" s="38"/>
      <c r="OZS111" s="38"/>
      <c r="OZT111" s="38"/>
      <c r="OZU111" s="38"/>
      <c r="OZV111" s="38"/>
      <c r="OZW111" s="38"/>
      <c r="OZX111" s="38"/>
      <c r="OZY111" s="38"/>
      <c r="OZZ111" s="38"/>
      <c r="PAA111" s="38"/>
      <c r="PAB111" s="38"/>
      <c r="PAC111" s="38"/>
      <c r="PAD111" s="38"/>
      <c r="PAE111" s="38"/>
      <c r="PAF111" s="38"/>
      <c r="PAG111" s="38"/>
      <c r="PAH111" s="38"/>
      <c r="PAI111" s="38"/>
      <c r="PAJ111" s="38"/>
      <c r="PAK111" s="38"/>
      <c r="PAL111" s="38"/>
      <c r="PAM111" s="38"/>
      <c r="PAN111" s="38"/>
      <c r="PAO111" s="38"/>
      <c r="PAP111" s="38"/>
      <c r="PAQ111" s="38"/>
      <c r="PAR111" s="38"/>
      <c r="PAS111" s="38"/>
      <c r="PAT111" s="38"/>
      <c r="PAU111" s="38"/>
      <c r="PAV111" s="38"/>
      <c r="PAW111" s="38"/>
      <c r="PAX111" s="38"/>
      <c r="PAY111" s="38"/>
      <c r="PAZ111" s="38"/>
      <c r="PBA111" s="38"/>
      <c r="PBB111" s="38"/>
      <c r="PBC111" s="38"/>
      <c r="PBD111" s="38"/>
      <c r="PBE111" s="38"/>
      <c r="PBF111" s="38"/>
      <c r="PBG111" s="38"/>
      <c r="PBH111" s="38"/>
      <c r="PBI111" s="38"/>
      <c r="PBJ111" s="38"/>
      <c r="PBK111" s="38"/>
      <c r="PBL111" s="38"/>
      <c r="PBM111" s="38"/>
      <c r="PBN111" s="38"/>
      <c r="PBO111" s="38"/>
      <c r="PBP111" s="38"/>
      <c r="PBQ111" s="38"/>
      <c r="PBR111" s="38"/>
      <c r="PBS111" s="38"/>
      <c r="PBT111" s="38"/>
      <c r="PBU111" s="38"/>
      <c r="PBV111" s="38"/>
      <c r="PBW111" s="38"/>
      <c r="PBX111" s="38"/>
      <c r="PBY111" s="38"/>
      <c r="PBZ111" s="38"/>
      <c r="PCA111" s="38"/>
      <c r="PCB111" s="38"/>
      <c r="PCC111" s="38"/>
      <c r="PCD111" s="38"/>
      <c r="PCE111" s="38"/>
      <c r="PCF111" s="38"/>
      <c r="PCG111" s="38"/>
      <c r="PCH111" s="38"/>
      <c r="PCI111" s="38"/>
      <c r="PCJ111" s="38"/>
      <c r="PCK111" s="38"/>
      <c r="PCL111" s="38"/>
      <c r="PCM111" s="38"/>
      <c r="PCN111" s="38"/>
      <c r="PCO111" s="38"/>
      <c r="PCP111" s="38"/>
      <c r="PCQ111" s="38"/>
      <c r="PCR111" s="38"/>
      <c r="PCS111" s="38"/>
      <c r="PCT111" s="38"/>
      <c r="PCU111" s="38"/>
      <c r="PCV111" s="38"/>
      <c r="PCW111" s="38"/>
      <c r="PCX111" s="38"/>
      <c r="PCY111" s="38"/>
      <c r="PCZ111" s="38"/>
      <c r="PDA111" s="38"/>
      <c r="PDB111" s="38"/>
      <c r="PDC111" s="38"/>
      <c r="PDD111" s="38"/>
      <c r="PDE111" s="38"/>
      <c r="PDF111" s="38"/>
      <c r="PDG111" s="38"/>
      <c r="PDH111" s="38"/>
      <c r="PDI111" s="38"/>
      <c r="PDJ111" s="38"/>
      <c r="PDK111" s="38"/>
      <c r="PDL111" s="38"/>
      <c r="PDM111" s="38"/>
      <c r="PDN111" s="38"/>
      <c r="PDO111" s="38"/>
      <c r="PDP111" s="38"/>
      <c r="PDQ111" s="38"/>
      <c r="PDR111" s="38"/>
      <c r="PDS111" s="38"/>
      <c r="PDT111" s="38"/>
      <c r="PDU111" s="38"/>
      <c r="PDV111" s="38"/>
      <c r="PDW111" s="38"/>
      <c r="PDX111" s="38"/>
      <c r="PDY111" s="38"/>
      <c r="PDZ111" s="38"/>
      <c r="PEA111" s="38"/>
      <c r="PEB111" s="38"/>
      <c r="PEC111" s="38"/>
      <c r="PED111" s="38"/>
      <c r="PEE111" s="38"/>
      <c r="PEF111" s="38"/>
      <c r="PEG111" s="38"/>
      <c r="PEH111" s="38"/>
      <c r="PEI111" s="38"/>
      <c r="PEJ111" s="38"/>
      <c r="PEK111" s="38"/>
      <c r="PEL111" s="38"/>
      <c r="PEM111" s="38"/>
      <c r="PEN111" s="38"/>
      <c r="PEO111" s="38"/>
      <c r="PEP111" s="38"/>
      <c r="PEQ111" s="38"/>
      <c r="PER111" s="38"/>
      <c r="PES111" s="38"/>
      <c r="PET111" s="38"/>
      <c r="PEU111" s="38"/>
      <c r="PEV111" s="38"/>
      <c r="PEW111" s="38"/>
      <c r="PEX111" s="38"/>
      <c r="PEY111" s="38"/>
      <c r="PEZ111" s="38"/>
      <c r="PFA111" s="38"/>
      <c r="PFB111" s="38"/>
      <c r="PFC111" s="38"/>
      <c r="PFD111" s="38"/>
      <c r="PFE111" s="38"/>
      <c r="PFF111" s="38"/>
      <c r="PFG111" s="38"/>
      <c r="PFH111" s="38"/>
      <c r="PFI111" s="38"/>
      <c r="PFJ111" s="38"/>
      <c r="PFK111" s="38"/>
      <c r="PFL111" s="38"/>
      <c r="PFM111" s="38"/>
      <c r="PFN111" s="38"/>
      <c r="PFO111" s="38"/>
      <c r="PFP111" s="38"/>
      <c r="PFQ111" s="38"/>
      <c r="PFR111" s="38"/>
      <c r="PFS111" s="38"/>
      <c r="PFT111" s="38"/>
      <c r="PFU111" s="38"/>
      <c r="PFV111" s="38"/>
      <c r="PFW111" s="38"/>
      <c r="PFX111" s="38"/>
      <c r="PFY111" s="38"/>
      <c r="PFZ111" s="38"/>
      <c r="PGA111" s="38"/>
      <c r="PGB111" s="38"/>
      <c r="PGC111" s="38"/>
      <c r="PGD111" s="38"/>
      <c r="PGE111" s="38"/>
      <c r="PGF111" s="38"/>
      <c r="PGG111" s="38"/>
      <c r="PGH111" s="38"/>
      <c r="PGI111" s="38"/>
      <c r="PGJ111" s="38"/>
      <c r="PGK111" s="38"/>
      <c r="PGL111" s="38"/>
      <c r="PGM111" s="38"/>
      <c r="PGN111" s="38"/>
      <c r="PGO111" s="38"/>
      <c r="PGP111" s="38"/>
      <c r="PGQ111" s="38"/>
      <c r="PGR111" s="38"/>
      <c r="PGS111" s="38"/>
      <c r="PGT111" s="38"/>
      <c r="PGU111" s="38"/>
      <c r="PGV111" s="38"/>
      <c r="PGW111" s="38"/>
      <c r="PGX111" s="38"/>
      <c r="PGY111" s="38"/>
      <c r="PGZ111" s="38"/>
      <c r="PHA111" s="38"/>
      <c r="PHB111" s="38"/>
      <c r="PHC111" s="38"/>
      <c r="PHD111" s="38"/>
      <c r="PHE111" s="38"/>
      <c r="PHF111" s="38"/>
      <c r="PHG111" s="38"/>
      <c r="PHH111" s="38"/>
      <c r="PHI111" s="38"/>
      <c r="PHJ111" s="38"/>
      <c r="PHK111" s="38"/>
      <c r="PHL111" s="38"/>
      <c r="PHM111" s="38"/>
      <c r="PHN111" s="38"/>
      <c r="PHO111" s="38"/>
      <c r="PHP111" s="38"/>
      <c r="PHQ111" s="38"/>
      <c r="PHR111" s="38"/>
      <c r="PHS111" s="38"/>
      <c r="PHT111" s="38"/>
      <c r="PHU111" s="38"/>
      <c r="PHV111" s="38"/>
      <c r="PHW111" s="38"/>
      <c r="PHX111" s="38"/>
      <c r="PHY111" s="38"/>
      <c r="PHZ111" s="38"/>
      <c r="PIA111" s="38"/>
      <c r="PIB111" s="38"/>
      <c r="PIC111" s="38"/>
      <c r="PID111" s="38"/>
      <c r="PIE111" s="38"/>
      <c r="PIF111" s="38"/>
      <c r="PIG111" s="38"/>
      <c r="PIH111" s="38"/>
      <c r="PII111" s="38"/>
      <c r="PIJ111" s="38"/>
      <c r="PIK111" s="38"/>
      <c r="PIL111" s="38"/>
      <c r="PIM111" s="38"/>
      <c r="PIN111" s="38"/>
      <c r="PIO111" s="38"/>
      <c r="PIP111" s="38"/>
      <c r="PIQ111" s="38"/>
      <c r="PIR111" s="38"/>
      <c r="PIS111" s="38"/>
      <c r="PIT111" s="38"/>
      <c r="PIU111" s="38"/>
      <c r="PIV111" s="38"/>
      <c r="PIW111" s="38"/>
      <c r="PIX111" s="38"/>
      <c r="PIY111" s="38"/>
      <c r="PIZ111" s="38"/>
      <c r="PJA111" s="38"/>
      <c r="PJB111" s="38"/>
      <c r="PJC111" s="38"/>
      <c r="PJD111" s="38"/>
      <c r="PJE111" s="38"/>
      <c r="PJF111" s="38"/>
      <c r="PJG111" s="38"/>
      <c r="PJH111" s="38"/>
      <c r="PJI111" s="38"/>
      <c r="PJJ111" s="38"/>
      <c r="PJK111" s="38"/>
      <c r="PJL111" s="38"/>
      <c r="PJM111" s="38"/>
      <c r="PJN111" s="38"/>
      <c r="PJO111" s="38"/>
      <c r="PJP111" s="38"/>
      <c r="PJQ111" s="38"/>
      <c r="PJR111" s="38"/>
      <c r="PJS111" s="38"/>
      <c r="PJT111" s="38"/>
      <c r="PJU111" s="38"/>
      <c r="PJV111" s="38"/>
      <c r="PJW111" s="38"/>
      <c r="PJX111" s="38"/>
      <c r="PJY111" s="38"/>
      <c r="PJZ111" s="38"/>
      <c r="PKA111" s="38"/>
      <c r="PKB111" s="38"/>
      <c r="PKC111" s="38"/>
      <c r="PKD111" s="38"/>
      <c r="PKE111" s="38"/>
      <c r="PKF111" s="38"/>
      <c r="PKG111" s="38"/>
      <c r="PKH111" s="38"/>
      <c r="PKI111" s="38"/>
      <c r="PKJ111" s="38"/>
      <c r="PKK111" s="38"/>
      <c r="PKL111" s="38"/>
      <c r="PKM111" s="38"/>
      <c r="PKN111" s="38"/>
      <c r="PKO111" s="38"/>
      <c r="PKP111" s="38"/>
      <c r="PKQ111" s="38"/>
      <c r="PKR111" s="38"/>
      <c r="PKS111" s="38"/>
      <c r="PKT111" s="38"/>
      <c r="PKU111" s="38"/>
      <c r="PKV111" s="38"/>
      <c r="PKW111" s="38"/>
      <c r="PKX111" s="38"/>
      <c r="PKY111" s="38"/>
      <c r="PKZ111" s="38"/>
      <c r="PLA111" s="38"/>
      <c r="PLB111" s="38"/>
      <c r="PLC111" s="38"/>
      <c r="PLD111" s="38"/>
      <c r="PLE111" s="38"/>
      <c r="PLF111" s="38"/>
      <c r="PLG111" s="38"/>
      <c r="PLH111" s="38"/>
      <c r="PLI111" s="38"/>
      <c r="PLJ111" s="38"/>
      <c r="PLK111" s="38"/>
      <c r="PLL111" s="38"/>
      <c r="PLM111" s="38"/>
      <c r="PLN111" s="38"/>
      <c r="PLO111" s="38"/>
      <c r="PLP111" s="38"/>
      <c r="PLQ111" s="38"/>
      <c r="PLR111" s="38"/>
      <c r="PLS111" s="38"/>
      <c r="PLT111" s="38"/>
      <c r="PLU111" s="38"/>
      <c r="PLV111" s="38"/>
      <c r="PLW111" s="38"/>
      <c r="PLX111" s="38"/>
      <c r="PLY111" s="38"/>
      <c r="PLZ111" s="38"/>
      <c r="PMA111" s="38"/>
      <c r="PMB111" s="38"/>
      <c r="PMC111" s="38"/>
      <c r="PMD111" s="38"/>
      <c r="PME111" s="38"/>
      <c r="PMF111" s="38"/>
      <c r="PMG111" s="38"/>
      <c r="PMH111" s="38"/>
      <c r="PMI111" s="38"/>
      <c r="PMJ111" s="38"/>
      <c r="PMK111" s="38"/>
      <c r="PML111" s="38"/>
      <c r="PMM111" s="38"/>
      <c r="PMN111" s="38"/>
      <c r="PMO111" s="38"/>
      <c r="PMP111" s="38"/>
      <c r="PMQ111" s="38"/>
      <c r="PMR111" s="38"/>
      <c r="PMS111" s="38"/>
      <c r="PMT111" s="38"/>
      <c r="PMU111" s="38"/>
      <c r="PMV111" s="38"/>
      <c r="PMW111" s="38"/>
      <c r="PMX111" s="38"/>
      <c r="PMY111" s="38"/>
      <c r="PMZ111" s="38"/>
      <c r="PNA111" s="38"/>
      <c r="PNB111" s="38"/>
      <c r="PNC111" s="38"/>
      <c r="PND111" s="38"/>
      <c r="PNE111" s="38"/>
      <c r="PNF111" s="38"/>
      <c r="PNG111" s="38"/>
      <c r="PNH111" s="38"/>
      <c r="PNI111" s="38"/>
      <c r="PNJ111" s="38"/>
      <c r="PNK111" s="38"/>
      <c r="PNL111" s="38"/>
      <c r="PNM111" s="38"/>
      <c r="PNN111" s="38"/>
      <c r="PNO111" s="38"/>
      <c r="PNP111" s="38"/>
      <c r="PNQ111" s="38"/>
      <c r="PNR111" s="38"/>
      <c r="PNS111" s="38"/>
      <c r="PNT111" s="38"/>
      <c r="PNU111" s="38"/>
      <c r="PNV111" s="38"/>
      <c r="PNW111" s="38"/>
      <c r="PNX111" s="38"/>
      <c r="PNY111" s="38"/>
      <c r="PNZ111" s="38"/>
      <c r="POA111" s="38"/>
      <c r="POB111" s="38"/>
      <c r="POC111" s="38"/>
      <c r="POD111" s="38"/>
      <c r="POE111" s="38"/>
      <c r="POF111" s="38"/>
      <c r="POG111" s="38"/>
      <c r="POH111" s="38"/>
      <c r="POI111" s="38"/>
      <c r="POJ111" s="38"/>
      <c r="POK111" s="38"/>
      <c r="POL111" s="38"/>
      <c r="POM111" s="38"/>
      <c r="PON111" s="38"/>
      <c r="POO111" s="38"/>
      <c r="POP111" s="38"/>
      <c r="POQ111" s="38"/>
      <c r="POR111" s="38"/>
      <c r="POS111" s="38"/>
      <c r="POT111" s="38"/>
      <c r="POU111" s="38"/>
      <c r="POV111" s="38"/>
      <c r="POW111" s="38"/>
      <c r="POX111" s="38"/>
      <c r="POY111" s="38"/>
      <c r="POZ111" s="38"/>
      <c r="PPA111" s="38"/>
      <c r="PPB111" s="38"/>
      <c r="PPC111" s="38"/>
      <c r="PPD111" s="38"/>
      <c r="PPE111" s="38"/>
      <c r="PPF111" s="38"/>
      <c r="PPG111" s="38"/>
      <c r="PPH111" s="38"/>
      <c r="PPI111" s="38"/>
      <c r="PPJ111" s="38"/>
      <c r="PPK111" s="38"/>
      <c r="PPL111" s="38"/>
      <c r="PPM111" s="38"/>
      <c r="PPN111" s="38"/>
      <c r="PPO111" s="38"/>
      <c r="PPP111" s="38"/>
      <c r="PPQ111" s="38"/>
      <c r="PPR111" s="38"/>
      <c r="PPS111" s="38"/>
      <c r="PPT111" s="38"/>
      <c r="PPU111" s="38"/>
      <c r="PPV111" s="38"/>
      <c r="PPW111" s="38"/>
      <c r="PPX111" s="38"/>
      <c r="PPY111" s="38"/>
      <c r="PPZ111" s="38"/>
      <c r="PQA111" s="38"/>
      <c r="PQB111" s="38"/>
      <c r="PQC111" s="38"/>
      <c r="PQD111" s="38"/>
      <c r="PQE111" s="38"/>
      <c r="PQF111" s="38"/>
      <c r="PQG111" s="38"/>
      <c r="PQH111" s="38"/>
      <c r="PQI111" s="38"/>
      <c r="PQJ111" s="38"/>
      <c r="PQK111" s="38"/>
      <c r="PQL111" s="38"/>
      <c r="PQM111" s="38"/>
      <c r="PQN111" s="38"/>
      <c r="PQO111" s="38"/>
      <c r="PQP111" s="38"/>
      <c r="PQQ111" s="38"/>
      <c r="PQR111" s="38"/>
      <c r="PQS111" s="38"/>
      <c r="PQT111" s="38"/>
      <c r="PQU111" s="38"/>
      <c r="PQV111" s="38"/>
      <c r="PQW111" s="38"/>
      <c r="PQX111" s="38"/>
      <c r="PQY111" s="38"/>
      <c r="PQZ111" s="38"/>
      <c r="PRA111" s="38"/>
      <c r="PRB111" s="38"/>
      <c r="PRC111" s="38"/>
      <c r="PRD111" s="38"/>
      <c r="PRE111" s="38"/>
      <c r="PRF111" s="38"/>
      <c r="PRG111" s="38"/>
      <c r="PRH111" s="38"/>
      <c r="PRI111" s="38"/>
      <c r="PRJ111" s="38"/>
      <c r="PRK111" s="38"/>
      <c r="PRL111" s="38"/>
      <c r="PRM111" s="38"/>
      <c r="PRN111" s="38"/>
      <c r="PRO111" s="38"/>
      <c r="PRP111" s="38"/>
      <c r="PRQ111" s="38"/>
      <c r="PRR111" s="38"/>
      <c r="PRS111" s="38"/>
      <c r="PRT111" s="38"/>
      <c r="PRU111" s="38"/>
      <c r="PRV111" s="38"/>
      <c r="PRW111" s="38"/>
      <c r="PRX111" s="38"/>
      <c r="PRY111" s="38"/>
      <c r="PRZ111" s="38"/>
      <c r="PSA111" s="38"/>
      <c r="PSB111" s="38"/>
      <c r="PSC111" s="38"/>
      <c r="PSD111" s="38"/>
      <c r="PSE111" s="38"/>
      <c r="PSF111" s="38"/>
      <c r="PSG111" s="38"/>
      <c r="PSH111" s="38"/>
      <c r="PSI111" s="38"/>
      <c r="PSJ111" s="38"/>
      <c r="PSK111" s="38"/>
      <c r="PSL111" s="38"/>
      <c r="PSM111" s="38"/>
      <c r="PSN111" s="38"/>
      <c r="PSO111" s="38"/>
      <c r="PSP111" s="38"/>
      <c r="PSQ111" s="38"/>
      <c r="PSR111" s="38"/>
      <c r="PSS111" s="38"/>
      <c r="PST111" s="38"/>
      <c r="PSU111" s="38"/>
      <c r="PSV111" s="38"/>
      <c r="PSW111" s="38"/>
      <c r="PSX111" s="38"/>
      <c r="PSY111" s="38"/>
      <c r="PSZ111" s="38"/>
      <c r="PTA111" s="38"/>
      <c r="PTB111" s="38"/>
      <c r="PTC111" s="38"/>
      <c r="PTD111" s="38"/>
      <c r="PTE111" s="38"/>
      <c r="PTF111" s="38"/>
      <c r="PTG111" s="38"/>
      <c r="PTH111" s="38"/>
      <c r="PTI111" s="38"/>
      <c r="PTJ111" s="38"/>
      <c r="PTK111" s="38"/>
      <c r="PTL111" s="38"/>
      <c r="PTM111" s="38"/>
      <c r="PTN111" s="38"/>
      <c r="PTO111" s="38"/>
      <c r="PTP111" s="38"/>
      <c r="PTQ111" s="38"/>
      <c r="PTR111" s="38"/>
      <c r="PTS111" s="38"/>
      <c r="PTT111" s="38"/>
      <c r="PTU111" s="38"/>
      <c r="PTV111" s="38"/>
      <c r="PTW111" s="38"/>
      <c r="PTX111" s="38"/>
      <c r="PTY111" s="38"/>
      <c r="PTZ111" s="38"/>
      <c r="PUA111" s="38"/>
      <c r="PUB111" s="38"/>
      <c r="PUC111" s="38"/>
      <c r="PUD111" s="38"/>
      <c r="PUE111" s="38"/>
      <c r="PUF111" s="38"/>
      <c r="PUG111" s="38"/>
      <c r="PUH111" s="38"/>
      <c r="PUI111" s="38"/>
      <c r="PUJ111" s="38"/>
      <c r="PUK111" s="38"/>
      <c r="PUL111" s="38"/>
      <c r="PUM111" s="38"/>
      <c r="PUN111" s="38"/>
      <c r="PUO111" s="38"/>
      <c r="PUP111" s="38"/>
      <c r="PUQ111" s="38"/>
      <c r="PUR111" s="38"/>
      <c r="PUS111" s="38"/>
      <c r="PUT111" s="38"/>
      <c r="PUU111" s="38"/>
      <c r="PUV111" s="38"/>
      <c r="PUW111" s="38"/>
      <c r="PUX111" s="38"/>
      <c r="PUY111" s="38"/>
      <c r="PUZ111" s="38"/>
      <c r="PVA111" s="38"/>
      <c r="PVB111" s="38"/>
      <c r="PVC111" s="38"/>
      <c r="PVD111" s="38"/>
      <c r="PVE111" s="38"/>
      <c r="PVF111" s="38"/>
      <c r="PVG111" s="38"/>
      <c r="PVH111" s="38"/>
      <c r="PVI111" s="38"/>
      <c r="PVJ111" s="38"/>
      <c r="PVK111" s="38"/>
      <c r="PVL111" s="38"/>
      <c r="PVM111" s="38"/>
      <c r="PVN111" s="38"/>
      <c r="PVO111" s="38"/>
      <c r="PVP111" s="38"/>
      <c r="PVQ111" s="38"/>
      <c r="PVR111" s="38"/>
      <c r="PVS111" s="38"/>
      <c r="PVT111" s="38"/>
      <c r="PVU111" s="38"/>
      <c r="PVV111" s="38"/>
      <c r="PVW111" s="38"/>
      <c r="PVX111" s="38"/>
      <c r="PVY111" s="38"/>
      <c r="PVZ111" s="38"/>
      <c r="PWA111" s="38"/>
      <c r="PWB111" s="38"/>
      <c r="PWC111" s="38"/>
      <c r="PWD111" s="38"/>
      <c r="PWE111" s="38"/>
      <c r="PWF111" s="38"/>
      <c r="PWG111" s="38"/>
      <c r="PWH111" s="38"/>
      <c r="PWI111" s="38"/>
      <c r="PWJ111" s="38"/>
      <c r="PWK111" s="38"/>
      <c r="PWL111" s="38"/>
      <c r="PWM111" s="38"/>
      <c r="PWN111" s="38"/>
      <c r="PWO111" s="38"/>
      <c r="PWP111" s="38"/>
      <c r="PWQ111" s="38"/>
      <c r="PWR111" s="38"/>
      <c r="PWS111" s="38"/>
      <c r="PWT111" s="38"/>
      <c r="PWU111" s="38"/>
      <c r="PWV111" s="38"/>
      <c r="PWW111" s="38"/>
      <c r="PWX111" s="38"/>
      <c r="PWY111" s="38"/>
      <c r="PWZ111" s="38"/>
      <c r="PXA111" s="38"/>
      <c r="PXB111" s="38"/>
      <c r="PXC111" s="38"/>
      <c r="PXD111" s="38"/>
      <c r="PXE111" s="38"/>
      <c r="PXF111" s="38"/>
      <c r="PXG111" s="38"/>
      <c r="PXH111" s="38"/>
      <c r="PXI111" s="38"/>
      <c r="PXJ111" s="38"/>
      <c r="PXK111" s="38"/>
      <c r="PXL111" s="38"/>
      <c r="PXM111" s="38"/>
      <c r="PXN111" s="38"/>
      <c r="PXO111" s="38"/>
      <c r="PXP111" s="38"/>
      <c r="PXQ111" s="38"/>
      <c r="PXR111" s="38"/>
      <c r="PXS111" s="38"/>
      <c r="PXT111" s="38"/>
      <c r="PXU111" s="38"/>
      <c r="PXV111" s="38"/>
      <c r="PXW111" s="38"/>
      <c r="PXX111" s="38"/>
      <c r="PXY111" s="38"/>
      <c r="PXZ111" s="38"/>
      <c r="PYA111" s="38"/>
      <c r="PYB111" s="38"/>
      <c r="PYC111" s="38"/>
      <c r="PYD111" s="38"/>
      <c r="PYE111" s="38"/>
      <c r="PYF111" s="38"/>
      <c r="PYG111" s="38"/>
      <c r="PYH111" s="38"/>
      <c r="PYI111" s="38"/>
      <c r="PYJ111" s="38"/>
      <c r="PYK111" s="38"/>
      <c r="PYL111" s="38"/>
      <c r="PYM111" s="38"/>
      <c r="PYN111" s="38"/>
      <c r="PYO111" s="38"/>
      <c r="PYP111" s="38"/>
      <c r="PYQ111" s="38"/>
      <c r="PYR111" s="38"/>
      <c r="PYS111" s="38"/>
      <c r="PYT111" s="38"/>
      <c r="PYU111" s="38"/>
      <c r="PYV111" s="38"/>
      <c r="PYW111" s="38"/>
      <c r="PYX111" s="38"/>
      <c r="PYY111" s="38"/>
      <c r="PYZ111" s="38"/>
      <c r="PZA111" s="38"/>
      <c r="PZB111" s="38"/>
      <c r="PZC111" s="38"/>
      <c r="PZD111" s="38"/>
      <c r="PZE111" s="38"/>
      <c r="PZF111" s="38"/>
      <c r="PZG111" s="38"/>
      <c r="PZH111" s="38"/>
      <c r="PZI111" s="38"/>
      <c r="PZJ111" s="38"/>
      <c r="PZK111" s="38"/>
      <c r="PZL111" s="38"/>
      <c r="PZM111" s="38"/>
      <c r="PZN111" s="38"/>
      <c r="PZO111" s="38"/>
      <c r="PZP111" s="38"/>
      <c r="PZQ111" s="38"/>
      <c r="PZR111" s="38"/>
      <c r="PZS111" s="38"/>
      <c r="PZT111" s="38"/>
      <c r="PZU111" s="38"/>
      <c r="PZV111" s="38"/>
      <c r="PZW111" s="38"/>
      <c r="PZX111" s="38"/>
      <c r="PZY111" s="38"/>
      <c r="PZZ111" s="38"/>
      <c r="QAA111" s="38"/>
      <c r="QAB111" s="38"/>
      <c r="QAC111" s="38"/>
      <c r="QAD111" s="38"/>
      <c r="QAE111" s="38"/>
      <c r="QAF111" s="38"/>
      <c r="QAG111" s="38"/>
      <c r="QAH111" s="38"/>
      <c r="QAI111" s="38"/>
      <c r="QAJ111" s="38"/>
      <c r="QAK111" s="38"/>
      <c r="QAL111" s="38"/>
      <c r="QAM111" s="38"/>
      <c r="QAN111" s="38"/>
      <c r="QAO111" s="38"/>
      <c r="QAP111" s="38"/>
      <c r="QAQ111" s="38"/>
      <c r="QAR111" s="38"/>
      <c r="QAS111" s="38"/>
      <c r="QAT111" s="38"/>
      <c r="QAU111" s="38"/>
      <c r="QAV111" s="38"/>
      <c r="QAW111" s="38"/>
      <c r="QAX111" s="38"/>
      <c r="QAY111" s="38"/>
      <c r="QAZ111" s="38"/>
      <c r="QBA111" s="38"/>
      <c r="QBB111" s="38"/>
      <c r="QBC111" s="38"/>
      <c r="QBD111" s="38"/>
      <c r="QBE111" s="38"/>
      <c r="QBF111" s="38"/>
      <c r="QBG111" s="38"/>
      <c r="QBH111" s="38"/>
      <c r="QBI111" s="38"/>
      <c r="QBJ111" s="38"/>
      <c r="QBK111" s="38"/>
      <c r="QBL111" s="38"/>
      <c r="QBM111" s="38"/>
      <c r="QBN111" s="38"/>
      <c r="QBO111" s="38"/>
      <c r="QBP111" s="38"/>
      <c r="QBQ111" s="38"/>
      <c r="QBR111" s="38"/>
      <c r="QBS111" s="38"/>
      <c r="QBT111" s="38"/>
      <c r="QBU111" s="38"/>
      <c r="QBV111" s="38"/>
      <c r="QBW111" s="38"/>
      <c r="QBX111" s="38"/>
      <c r="QBY111" s="38"/>
      <c r="QBZ111" s="38"/>
      <c r="QCA111" s="38"/>
      <c r="QCB111" s="38"/>
      <c r="QCC111" s="38"/>
      <c r="QCD111" s="38"/>
      <c r="QCE111" s="38"/>
      <c r="QCF111" s="38"/>
      <c r="QCG111" s="38"/>
      <c r="QCH111" s="38"/>
      <c r="QCI111" s="38"/>
      <c r="QCJ111" s="38"/>
      <c r="QCK111" s="38"/>
      <c r="QCL111" s="38"/>
      <c r="QCM111" s="38"/>
      <c r="QCN111" s="38"/>
      <c r="QCO111" s="38"/>
      <c r="QCP111" s="38"/>
      <c r="QCQ111" s="38"/>
      <c r="QCR111" s="38"/>
      <c r="QCS111" s="38"/>
      <c r="QCT111" s="38"/>
      <c r="QCU111" s="38"/>
      <c r="QCV111" s="38"/>
      <c r="QCW111" s="38"/>
      <c r="QCX111" s="38"/>
      <c r="QCY111" s="38"/>
      <c r="QCZ111" s="38"/>
      <c r="QDA111" s="38"/>
      <c r="QDB111" s="38"/>
      <c r="QDC111" s="38"/>
      <c r="QDD111" s="38"/>
      <c r="QDE111" s="38"/>
      <c r="QDF111" s="38"/>
      <c r="QDG111" s="38"/>
      <c r="QDH111" s="38"/>
      <c r="QDI111" s="38"/>
      <c r="QDJ111" s="38"/>
      <c r="QDK111" s="38"/>
      <c r="QDL111" s="38"/>
      <c r="QDM111" s="38"/>
      <c r="QDN111" s="38"/>
      <c r="QDO111" s="38"/>
      <c r="QDP111" s="38"/>
      <c r="QDQ111" s="38"/>
      <c r="QDR111" s="38"/>
      <c r="QDS111" s="38"/>
      <c r="QDT111" s="38"/>
      <c r="QDU111" s="38"/>
      <c r="QDV111" s="38"/>
      <c r="QDW111" s="38"/>
      <c r="QDX111" s="38"/>
      <c r="QDY111" s="38"/>
      <c r="QDZ111" s="38"/>
      <c r="QEA111" s="38"/>
      <c r="QEB111" s="38"/>
      <c r="QEC111" s="38"/>
      <c r="QED111" s="38"/>
      <c r="QEE111" s="38"/>
      <c r="QEF111" s="38"/>
      <c r="QEG111" s="38"/>
      <c r="QEH111" s="38"/>
      <c r="QEI111" s="38"/>
      <c r="QEJ111" s="38"/>
      <c r="QEK111" s="38"/>
      <c r="QEL111" s="38"/>
      <c r="QEM111" s="38"/>
      <c r="QEN111" s="38"/>
      <c r="QEO111" s="38"/>
      <c r="QEP111" s="38"/>
      <c r="QEQ111" s="38"/>
      <c r="QER111" s="38"/>
      <c r="QES111" s="38"/>
      <c r="QET111" s="38"/>
      <c r="QEU111" s="38"/>
      <c r="QEV111" s="38"/>
      <c r="QEW111" s="38"/>
      <c r="QEX111" s="38"/>
      <c r="QEY111" s="38"/>
      <c r="QEZ111" s="38"/>
      <c r="QFA111" s="38"/>
      <c r="QFB111" s="38"/>
      <c r="QFC111" s="38"/>
      <c r="QFD111" s="38"/>
      <c r="QFE111" s="38"/>
      <c r="QFF111" s="38"/>
      <c r="QFG111" s="38"/>
      <c r="QFH111" s="38"/>
      <c r="QFI111" s="38"/>
      <c r="QFJ111" s="38"/>
      <c r="QFK111" s="38"/>
      <c r="QFL111" s="38"/>
      <c r="QFM111" s="38"/>
      <c r="QFN111" s="38"/>
      <c r="QFO111" s="38"/>
      <c r="QFP111" s="38"/>
      <c r="QFQ111" s="38"/>
      <c r="QFR111" s="38"/>
      <c r="QFS111" s="38"/>
      <c r="QFT111" s="38"/>
      <c r="QFU111" s="38"/>
      <c r="QFV111" s="38"/>
      <c r="QFW111" s="38"/>
      <c r="QFX111" s="38"/>
      <c r="QFY111" s="38"/>
      <c r="QFZ111" s="38"/>
      <c r="QGA111" s="38"/>
      <c r="QGB111" s="38"/>
      <c r="QGC111" s="38"/>
      <c r="QGD111" s="38"/>
      <c r="QGE111" s="38"/>
      <c r="QGF111" s="38"/>
      <c r="QGG111" s="38"/>
      <c r="QGH111" s="38"/>
      <c r="QGI111" s="38"/>
      <c r="QGJ111" s="38"/>
      <c r="QGK111" s="38"/>
      <c r="QGL111" s="38"/>
      <c r="QGM111" s="38"/>
      <c r="QGN111" s="38"/>
      <c r="QGO111" s="38"/>
      <c r="QGP111" s="38"/>
      <c r="QGQ111" s="38"/>
      <c r="QGR111" s="38"/>
      <c r="QGS111" s="38"/>
      <c r="QGT111" s="38"/>
      <c r="QGU111" s="38"/>
      <c r="QGV111" s="38"/>
      <c r="QGW111" s="38"/>
      <c r="QGX111" s="38"/>
      <c r="QGY111" s="38"/>
      <c r="QGZ111" s="38"/>
      <c r="QHA111" s="38"/>
      <c r="QHB111" s="38"/>
      <c r="QHC111" s="38"/>
      <c r="QHD111" s="38"/>
      <c r="QHE111" s="38"/>
      <c r="QHF111" s="38"/>
      <c r="QHG111" s="38"/>
      <c r="QHH111" s="38"/>
      <c r="QHI111" s="38"/>
      <c r="QHJ111" s="38"/>
      <c r="QHK111" s="38"/>
      <c r="QHL111" s="38"/>
      <c r="QHM111" s="38"/>
      <c r="QHN111" s="38"/>
      <c r="QHO111" s="38"/>
      <c r="QHP111" s="38"/>
      <c r="QHQ111" s="38"/>
      <c r="QHR111" s="38"/>
      <c r="QHS111" s="38"/>
      <c r="QHT111" s="38"/>
      <c r="QHU111" s="38"/>
      <c r="QHV111" s="38"/>
      <c r="QHW111" s="38"/>
      <c r="QHX111" s="38"/>
      <c r="QHY111" s="38"/>
      <c r="QHZ111" s="38"/>
      <c r="QIA111" s="38"/>
      <c r="QIB111" s="38"/>
      <c r="QIC111" s="38"/>
      <c r="QID111" s="38"/>
      <c r="QIE111" s="38"/>
      <c r="QIF111" s="38"/>
      <c r="QIG111" s="38"/>
      <c r="QIH111" s="38"/>
      <c r="QII111" s="38"/>
      <c r="QIJ111" s="38"/>
      <c r="QIK111" s="38"/>
      <c r="QIL111" s="38"/>
      <c r="QIM111" s="38"/>
      <c r="QIN111" s="38"/>
      <c r="QIO111" s="38"/>
      <c r="QIP111" s="38"/>
      <c r="QIQ111" s="38"/>
      <c r="QIR111" s="38"/>
      <c r="QIS111" s="38"/>
      <c r="QIT111" s="38"/>
      <c r="QIU111" s="38"/>
      <c r="QIV111" s="38"/>
      <c r="QIW111" s="38"/>
      <c r="QIX111" s="38"/>
      <c r="QIY111" s="38"/>
      <c r="QIZ111" s="38"/>
      <c r="QJA111" s="38"/>
      <c r="QJB111" s="38"/>
      <c r="QJC111" s="38"/>
      <c r="QJD111" s="38"/>
      <c r="QJE111" s="38"/>
      <c r="QJF111" s="38"/>
      <c r="QJG111" s="38"/>
      <c r="QJH111" s="38"/>
      <c r="QJI111" s="38"/>
      <c r="QJJ111" s="38"/>
      <c r="QJK111" s="38"/>
      <c r="QJL111" s="38"/>
      <c r="QJM111" s="38"/>
      <c r="QJN111" s="38"/>
      <c r="QJO111" s="38"/>
      <c r="QJP111" s="38"/>
      <c r="QJQ111" s="38"/>
      <c r="QJR111" s="38"/>
      <c r="QJS111" s="38"/>
      <c r="QJT111" s="38"/>
      <c r="QJU111" s="38"/>
      <c r="QJV111" s="38"/>
      <c r="QJW111" s="38"/>
      <c r="QJX111" s="38"/>
      <c r="QJY111" s="38"/>
      <c r="QJZ111" s="38"/>
      <c r="QKA111" s="38"/>
      <c r="QKB111" s="38"/>
      <c r="QKC111" s="38"/>
      <c r="QKD111" s="38"/>
      <c r="QKE111" s="38"/>
      <c r="QKF111" s="38"/>
      <c r="QKG111" s="38"/>
      <c r="QKH111" s="38"/>
      <c r="QKI111" s="38"/>
      <c r="QKJ111" s="38"/>
      <c r="QKK111" s="38"/>
      <c r="QKL111" s="38"/>
      <c r="QKM111" s="38"/>
      <c r="QKN111" s="38"/>
      <c r="QKO111" s="38"/>
      <c r="QKP111" s="38"/>
      <c r="QKQ111" s="38"/>
      <c r="QKR111" s="38"/>
      <c r="QKS111" s="38"/>
      <c r="QKT111" s="38"/>
      <c r="QKU111" s="38"/>
      <c r="QKV111" s="38"/>
      <c r="QKW111" s="38"/>
      <c r="QKX111" s="38"/>
      <c r="QKY111" s="38"/>
      <c r="QKZ111" s="38"/>
      <c r="QLA111" s="38"/>
      <c r="QLB111" s="38"/>
      <c r="QLC111" s="38"/>
      <c r="QLD111" s="38"/>
      <c r="QLE111" s="38"/>
      <c r="QLF111" s="38"/>
      <c r="QLG111" s="38"/>
      <c r="QLH111" s="38"/>
      <c r="QLI111" s="38"/>
      <c r="QLJ111" s="38"/>
      <c r="QLK111" s="38"/>
      <c r="QLL111" s="38"/>
      <c r="QLM111" s="38"/>
      <c r="QLN111" s="38"/>
      <c r="QLO111" s="38"/>
      <c r="QLP111" s="38"/>
      <c r="QLQ111" s="38"/>
      <c r="QLR111" s="38"/>
      <c r="QLS111" s="38"/>
      <c r="QLT111" s="38"/>
      <c r="QLU111" s="38"/>
      <c r="QLV111" s="38"/>
      <c r="QLW111" s="38"/>
      <c r="QLX111" s="38"/>
      <c r="QLY111" s="38"/>
      <c r="QLZ111" s="38"/>
      <c r="QMA111" s="38"/>
      <c r="QMB111" s="38"/>
      <c r="QMC111" s="38"/>
      <c r="QMD111" s="38"/>
      <c r="QME111" s="38"/>
      <c r="QMF111" s="38"/>
      <c r="QMG111" s="38"/>
      <c r="QMH111" s="38"/>
      <c r="QMI111" s="38"/>
      <c r="QMJ111" s="38"/>
      <c r="QMK111" s="38"/>
      <c r="QML111" s="38"/>
      <c r="QMM111" s="38"/>
      <c r="QMN111" s="38"/>
      <c r="QMO111" s="38"/>
      <c r="QMP111" s="38"/>
      <c r="QMQ111" s="38"/>
      <c r="QMR111" s="38"/>
      <c r="QMS111" s="38"/>
      <c r="QMT111" s="38"/>
      <c r="QMU111" s="38"/>
      <c r="QMV111" s="38"/>
      <c r="QMW111" s="38"/>
      <c r="QMX111" s="38"/>
      <c r="QMY111" s="38"/>
      <c r="QMZ111" s="38"/>
      <c r="QNA111" s="38"/>
      <c r="QNB111" s="38"/>
      <c r="QNC111" s="38"/>
      <c r="QND111" s="38"/>
      <c r="QNE111" s="38"/>
      <c r="QNF111" s="38"/>
      <c r="QNG111" s="38"/>
      <c r="QNH111" s="38"/>
      <c r="QNI111" s="38"/>
      <c r="QNJ111" s="38"/>
      <c r="QNK111" s="38"/>
      <c r="QNL111" s="38"/>
      <c r="QNM111" s="38"/>
      <c r="QNN111" s="38"/>
      <c r="QNO111" s="38"/>
      <c r="QNP111" s="38"/>
      <c r="QNQ111" s="38"/>
      <c r="QNR111" s="38"/>
      <c r="QNS111" s="38"/>
      <c r="QNT111" s="38"/>
      <c r="QNU111" s="38"/>
      <c r="QNV111" s="38"/>
      <c r="QNW111" s="38"/>
      <c r="QNX111" s="38"/>
      <c r="QNY111" s="38"/>
      <c r="QNZ111" s="38"/>
      <c r="QOA111" s="38"/>
      <c r="QOB111" s="38"/>
      <c r="QOC111" s="38"/>
      <c r="QOD111" s="38"/>
      <c r="QOE111" s="38"/>
      <c r="QOF111" s="38"/>
      <c r="QOG111" s="38"/>
      <c r="QOH111" s="38"/>
      <c r="QOI111" s="38"/>
      <c r="QOJ111" s="38"/>
      <c r="QOK111" s="38"/>
      <c r="QOL111" s="38"/>
      <c r="QOM111" s="38"/>
      <c r="QON111" s="38"/>
      <c r="QOO111" s="38"/>
      <c r="QOP111" s="38"/>
      <c r="QOQ111" s="38"/>
      <c r="QOR111" s="38"/>
      <c r="QOS111" s="38"/>
      <c r="QOT111" s="38"/>
      <c r="QOU111" s="38"/>
      <c r="QOV111" s="38"/>
      <c r="QOW111" s="38"/>
      <c r="QOX111" s="38"/>
      <c r="QOY111" s="38"/>
      <c r="QOZ111" s="38"/>
      <c r="QPA111" s="38"/>
      <c r="QPB111" s="38"/>
      <c r="QPC111" s="38"/>
      <c r="QPD111" s="38"/>
      <c r="QPE111" s="38"/>
      <c r="QPF111" s="38"/>
      <c r="QPG111" s="38"/>
      <c r="QPH111" s="38"/>
      <c r="QPI111" s="38"/>
      <c r="QPJ111" s="38"/>
      <c r="QPK111" s="38"/>
      <c r="QPL111" s="38"/>
      <c r="QPM111" s="38"/>
      <c r="QPN111" s="38"/>
      <c r="QPO111" s="38"/>
      <c r="QPP111" s="38"/>
      <c r="QPQ111" s="38"/>
      <c r="QPR111" s="38"/>
      <c r="QPS111" s="38"/>
      <c r="QPT111" s="38"/>
      <c r="QPU111" s="38"/>
      <c r="QPV111" s="38"/>
      <c r="QPW111" s="38"/>
      <c r="QPX111" s="38"/>
      <c r="QPY111" s="38"/>
      <c r="QPZ111" s="38"/>
      <c r="QQA111" s="38"/>
      <c r="QQB111" s="38"/>
      <c r="QQC111" s="38"/>
      <c r="QQD111" s="38"/>
      <c r="QQE111" s="38"/>
      <c r="QQF111" s="38"/>
      <c r="QQG111" s="38"/>
      <c r="QQH111" s="38"/>
      <c r="QQI111" s="38"/>
      <c r="QQJ111" s="38"/>
      <c r="QQK111" s="38"/>
      <c r="QQL111" s="38"/>
      <c r="QQM111" s="38"/>
      <c r="QQN111" s="38"/>
      <c r="QQO111" s="38"/>
      <c r="QQP111" s="38"/>
      <c r="QQQ111" s="38"/>
      <c r="QQR111" s="38"/>
      <c r="QQS111" s="38"/>
      <c r="QQT111" s="38"/>
      <c r="QQU111" s="38"/>
      <c r="QQV111" s="38"/>
      <c r="QQW111" s="38"/>
      <c r="QQX111" s="38"/>
      <c r="QQY111" s="38"/>
      <c r="QQZ111" s="38"/>
      <c r="QRA111" s="38"/>
      <c r="QRB111" s="38"/>
      <c r="QRC111" s="38"/>
      <c r="QRD111" s="38"/>
      <c r="QRE111" s="38"/>
      <c r="QRF111" s="38"/>
      <c r="QRG111" s="38"/>
      <c r="QRH111" s="38"/>
      <c r="QRI111" s="38"/>
      <c r="QRJ111" s="38"/>
      <c r="QRK111" s="38"/>
      <c r="QRL111" s="38"/>
      <c r="QRM111" s="38"/>
      <c r="QRN111" s="38"/>
      <c r="QRO111" s="38"/>
      <c r="QRP111" s="38"/>
      <c r="QRQ111" s="38"/>
      <c r="QRR111" s="38"/>
      <c r="QRS111" s="38"/>
      <c r="QRT111" s="38"/>
      <c r="QRU111" s="38"/>
      <c r="QRV111" s="38"/>
      <c r="QRW111" s="38"/>
      <c r="QRX111" s="38"/>
      <c r="QRY111" s="38"/>
      <c r="QRZ111" s="38"/>
      <c r="QSA111" s="38"/>
      <c r="QSB111" s="38"/>
      <c r="QSC111" s="38"/>
      <c r="QSD111" s="38"/>
      <c r="QSE111" s="38"/>
      <c r="QSF111" s="38"/>
      <c r="QSG111" s="38"/>
      <c r="QSH111" s="38"/>
      <c r="QSI111" s="38"/>
      <c r="QSJ111" s="38"/>
      <c r="QSK111" s="38"/>
      <c r="QSL111" s="38"/>
      <c r="QSM111" s="38"/>
      <c r="QSN111" s="38"/>
      <c r="QSO111" s="38"/>
      <c r="QSP111" s="38"/>
      <c r="QSQ111" s="38"/>
      <c r="QSR111" s="38"/>
      <c r="QSS111" s="38"/>
      <c r="QST111" s="38"/>
      <c r="QSU111" s="38"/>
      <c r="QSV111" s="38"/>
      <c r="QSW111" s="38"/>
      <c r="QSX111" s="38"/>
      <c r="QSY111" s="38"/>
      <c r="QSZ111" s="38"/>
      <c r="QTA111" s="38"/>
      <c r="QTB111" s="38"/>
      <c r="QTC111" s="38"/>
      <c r="QTD111" s="38"/>
      <c r="QTE111" s="38"/>
      <c r="QTF111" s="38"/>
      <c r="QTG111" s="38"/>
      <c r="QTH111" s="38"/>
      <c r="QTI111" s="38"/>
      <c r="QTJ111" s="38"/>
      <c r="QTK111" s="38"/>
      <c r="QTL111" s="38"/>
      <c r="QTM111" s="38"/>
      <c r="QTN111" s="38"/>
      <c r="QTO111" s="38"/>
      <c r="QTP111" s="38"/>
      <c r="QTQ111" s="38"/>
      <c r="QTR111" s="38"/>
      <c r="QTS111" s="38"/>
      <c r="QTT111" s="38"/>
      <c r="QTU111" s="38"/>
      <c r="QTV111" s="38"/>
      <c r="QTW111" s="38"/>
      <c r="QTX111" s="38"/>
      <c r="QTY111" s="38"/>
      <c r="QTZ111" s="38"/>
      <c r="QUA111" s="38"/>
      <c r="QUB111" s="38"/>
      <c r="QUC111" s="38"/>
      <c r="QUD111" s="38"/>
      <c r="QUE111" s="38"/>
      <c r="QUF111" s="38"/>
      <c r="QUG111" s="38"/>
      <c r="QUH111" s="38"/>
      <c r="QUI111" s="38"/>
      <c r="QUJ111" s="38"/>
      <c r="QUK111" s="38"/>
      <c r="QUL111" s="38"/>
      <c r="QUM111" s="38"/>
      <c r="QUN111" s="38"/>
      <c r="QUO111" s="38"/>
      <c r="QUP111" s="38"/>
      <c r="QUQ111" s="38"/>
      <c r="QUR111" s="38"/>
      <c r="QUS111" s="38"/>
      <c r="QUT111" s="38"/>
      <c r="QUU111" s="38"/>
      <c r="QUV111" s="38"/>
      <c r="QUW111" s="38"/>
      <c r="QUX111" s="38"/>
      <c r="QUY111" s="38"/>
      <c r="QUZ111" s="38"/>
      <c r="QVA111" s="38"/>
      <c r="QVB111" s="38"/>
      <c r="QVC111" s="38"/>
      <c r="QVD111" s="38"/>
      <c r="QVE111" s="38"/>
      <c r="QVF111" s="38"/>
      <c r="QVG111" s="38"/>
      <c r="QVH111" s="38"/>
      <c r="QVI111" s="38"/>
      <c r="QVJ111" s="38"/>
      <c r="QVK111" s="38"/>
      <c r="QVL111" s="38"/>
      <c r="QVM111" s="38"/>
      <c r="QVN111" s="38"/>
      <c r="QVO111" s="38"/>
      <c r="QVP111" s="38"/>
      <c r="QVQ111" s="38"/>
      <c r="QVR111" s="38"/>
      <c r="QVS111" s="38"/>
      <c r="QVT111" s="38"/>
      <c r="QVU111" s="38"/>
      <c r="QVV111" s="38"/>
      <c r="QVW111" s="38"/>
      <c r="QVX111" s="38"/>
      <c r="QVY111" s="38"/>
      <c r="QVZ111" s="38"/>
      <c r="QWA111" s="38"/>
      <c r="QWB111" s="38"/>
      <c r="QWC111" s="38"/>
      <c r="QWD111" s="38"/>
      <c r="QWE111" s="38"/>
      <c r="QWF111" s="38"/>
      <c r="QWG111" s="38"/>
      <c r="QWH111" s="38"/>
      <c r="QWI111" s="38"/>
      <c r="QWJ111" s="38"/>
      <c r="QWK111" s="38"/>
      <c r="QWL111" s="38"/>
      <c r="QWM111" s="38"/>
      <c r="QWN111" s="38"/>
      <c r="QWO111" s="38"/>
      <c r="QWP111" s="38"/>
      <c r="QWQ111" s="38"/>
      <c r="QWR111" s="38"/>
      <c r="QWS111" s="38"/>
      <c r="QWT111" s="38"/>
      <c r="QWU111" s="38"/>
      <c r="QWV111" s="38"/>
      <c r="QWW111" s="38"/>
      <c r="QWX111" s="38"/>
      <c r="QWY111" s="38"/>
      <c r="QWZ111" s="38"/>
      <c r="QXA111" s="38"/>
      <c r="QXB111" s="38"/>
      <c r="QXC111" s="38"/>
      <c r="QXD111" s="38"/>
      <c r="QXE111" s="38"/>
      <c r="QXF111" s="38"/>
      <c r="QXG111" s="38"/>
      <c r="QXH111" s="38"/>
      <c r="QXI111" s="38"/>
      <c r="QXJ111" s="38"/>
      <c r="QXK111" s="38"/>
      <c r="QXL111" s="38"/>
      <c r="QXM111" s="38"/>
      <c r="QXN111" s="38"/>
      <c r="QXO111" s="38"/>
      <c r="QXP111" s="38"/>
      <c r="QXQ111" s="38"/>
      <c r="QXR111" s="38"/>
      <c r="QXS111" s="38"/>
      <c r="QXT111" s="38"/>
      <c r="QXU111" s="38"/>
      <c r="QXV111" s="38"/>
      <c r="QXW111" s="38"/>
      <c r="QXX111" s="38"/>
      <c r="QXY111" s="38"/>
      <c r="QXZ111" s="38"/>
      <c r="QYA111" s="38"/>
      <c r="QYB111" s="38"/>
      <c r="QYC111" s="38"/>
      <c r="QYD111" s="38"/>
      <c r="QYE111" s="38"/>
      <c r="QYF111" s="38"/>
      <c r="QYG111" s="38"/>
      <c r="QYH111" s="38"/>
      <c r="QYI111" s="38"/>
      <c r="QYJ111" s="38"/>
      <c r="QYK111" s="38"/>
      <c r="QYL111" s="38"/>
      <c r="QYM111" s="38"/>
      <c r="QYN111" s="38"/>
      <c r="QYO111" s="38"/>
      <c r="QYP111" s="38"/>
      <c r="QYQ111" s="38"/>
      <c r="QYR111" s="38"/>
      <c r="QYS111" s="38"/>
      <c r="QYT111" s="38"/>
      <c r="QYU111" s="38"/>
      <c r="QYV111" s="38"/>
      <c r="QYW111" s="38"/>
      <c r="QYX111" s="38"/>
      <c r="QYY111" s="38"/>
      <c r="QYZ111" s="38"/>
      <c r="QZA111" s="38"/>
      <c r="QZB111" s="38"/>
      <c r="QZC111" s="38"/>
      <c r="QZD111" s="38"/>
      <c r="QZE111" s="38"/>
      <c r="QZF111" s="38"/>
      <c r="QZG111" s="38"/>
      <c r="QZH111" s="38"/>
      <c r="QZI111" s="38"/>
      <c r="QZJ111" s="38"/>
      <c r="QZK111" s="38"/>
      <c r="QZL111" s="38"/>
      <c r="QZM111" s="38"/>
      <c r="QZN111" s="38"/>
      <c r="QZO111" s="38"/>
      <c r="QZP111" s="38"/>
      <c r="QZQ111" s="38"/>
      <c r="QZR111" s="38"/>
      <c r="QZS111" s="38"/>
      <c r="QZT111" s="38"/>
      <c r="QZU111" s="38"/>
      <c r="QZV111" s="38"/>
      <c r="QZW111" s="38"/>
      <c r="QZX111" s="38"/>
      <c r="QZY111" s="38"/>
      <c r="QZZ111" s="38"/>
      <c r="RAA111" s="38"/>
      <c r="RAB111" s="38"/>
      <c r="RAC111" s="38"/>
      <c r="RAD111" s="38"/>
      <c r="RAE111" s="38"/>
      <c r="RAF111" s="38"/>
      <c r="RAG111" s="38"/>
      <c r="RAH111" s="38"/>
      <c r="RAI111" s="38"/>
      <c r="RAJ111" s="38"/>
      <c r="RAK111" s="38"/>
      <c r="RAL111" s="38"/>
      <c r="RAM111" s="38"/>
      <c r="RAN111" s="38"/>
      <c r="RAO111" s="38"/>
      <c r="RAP111" s="38"/>
      <c r="RAQ111" s="38"/>
      <c r="RAR111" s="38"/>
      <c r="RAS111" s="38"/>
      <c r="RAT111" s="38"/>
      <c r="RAU111" s="38"/>
      <c r="RAV111" s="38"/>
      <c r="RAW111" s="38"/>
      <c r="RAX111" s="38"/>
      <c r="RAY111" s="38"/>
      <c r="RAZ111" s="38"/>
      <c r="RBA111" s="38"/>
      <c r="RBB111" s="38"/>
      <c r="RBC111" s="38"/>
      <c r="RBD111" s="38"/>
      <c r="RBE111" s="38"/>
      <c r="RBF111" s="38"/>
      <c r="RBG111" s="38"/>
      <c r="RBH111" s="38"/>
      <c r="RBI111" s="38"/>
      <c r="RBJ111" s="38"/>
      <c r="RBK111" s="38"/>
      <c r="RBL111" s="38"/>
      <c r="RBM111" s="38"/>
      <c r="RBN111" s="38"/>
      <c r="RBO111" s="38"/>
      <c r="RBP111" s="38"/>
      <c r="RBQ111" s="38"/>
      <c r="RBR111" s="38"/>
      <c r="RBS111" s="38"/>
      <c r="RBT111" s="38"/>
      <c r="RBU111" s="38"/>
      <c r="RBV111" s="38"/>
      <c r="RBW111" s="38"/>
      <c r="RBX111" s="38"/>
      <c r="RBY111" s="38"/>
      <c r="RBZ111" s="38"/>
      <c r="RCA111" s="38"/>
      <c r="RCB111" s="38"/>
      <c r="RCC111" s="38"/>
      <c r="RCD111" s="38"/>
      <c r="RCE111" s="38"/>
      <c r="RCF111" s="38"/>
      <c r="RCG111" s="38"/>
      <c r="RCH111" s="38"/>
      <c r="RCI111" s="38"/>
      <c r="RCJ111" s="38"/>
      <c r="RCK111" s="38"/>
      <c r="RCL111" s="38"/>
      <c r="RCM111" s="38"/>
      <c r="RCN111" s="38"/>
      <c r="RCO111" s="38"/>
      <c r="RCP111" s="38"/>
      <c r="RCQ111" s="38"/>
      <c r="RCR111" s="38"/>
      <c r="RCS111" s="38"/>
      <c r="RCT111" s="38"/>
      <c r="RCU111" s="38"/>
      <c r="RCV111" s="38"/>
      <c r="RCW111" s="38"/>
      <c r="RCX111" s="38"/>
      <c r="RCY111" s="38"/>
      <c r="RCZ111" s="38"/>
      <c r="RDA111" s="38"/>
      <c r="RDB111" s="38"/>
      <c r="RDC111" s="38"/>
      <c r="RDD111" s="38"/>
      <c r="RDE111" s="38"/>
      <c r="RDF111" s="38"/>
      <c r="RDG111" s="38"/>
      <c r="RDH111" s="38"/>
      <c r="RDI111" s="38"/>
      <c r="RDJ111" s="38"/>
      <c r="RDK111" s="38"/>
      <c r="RDL111" s="38"/>
      <c r="RDM111" s="38"/>
      <c r="RDN111" s="38"/>
      <c r="RDO111" s="38"/>
      <c r="RDP111" s="38"/>
      <c r="RDQ111" s="38"/>
      <c r="RDR111" s="38"/>
      <c r="RDS111" s="38"/>
      <c r="RDT111" s="38"/>
      <c r="RDU111" s="38"/>
      <c r="RDV111" s="38"/>
      <c r="RDW111" s="38"/>
      <c r="RDX111" s="38"/>
      <c r="RDY111" s="38"/>
      <c r="RDZ111" s="38"/>
      <c r="REA111" s="38"/>
      <c r="REB111" s="38"/>
      <c r="REC111" s="38"/>
      <c r="RED111" s="38"/>
      <c r="REE111" s="38"/>
      <c r="REF111" s="38"/>
      <c r="REG111" s="38"/>
      <c r="REH111" s="38"/>
      <c r="REI111" s="38"/>
      <c r="REJ111" s="38"/>
      <c r="REK111" s="38"/>
      <c r="REL111" s="38"/>
      <c r="REM111" s="38"/>
      <c r="REN111" s="38"/>
      <c r="REO111" s="38"/>
      <c r="REP111" s="38"/>
      <c r="REQ111" s="38"/>
      <c r="RER111" s="38"/>
      <c r="RES111" s="38"/>
      <c r="RET111" s="38"/>
      <c r="REU111" s="38"/>
      <c r="REV111" s="38"/>
      <c r="REW111" s="38"/>
      <c r="REX111" s="38"/>
      <c r="REY111" s="38"/>
      <c r="REZ111" s="38"/>
      <c r="RFA111" s="38"/>
      <c r="RFB111" s="38"/>
      <c r="RFC111" s="38"/>
      <c r="RFD111" s="38"/>
      <c r="RFE111" s="38"/>
      <c r="RFF111" s="38"/>
      <c r="RFG111" s="38"/>
      <c r="RFH111" s="38"/>
      <c r="RFI111" s="38"/>
      <c r="RFJ111" s="38"/>
      <c r="RFK111" s="38"/>
      <c r="RFL111" s="38"/>
      <c r="RFM111" s="38"/>
      <c r="RFN111" s="38"/>
      <c r="RFO111" s="38"/>
      <c r="RFP111" s="38"/>
      <c r="RFQ111" s="38"/>
      <c r="RFR111" s="38"/>
      <c r="RFS111" s="38"/>
      <c r="RFT111" s="38"/>
      <c r="RFU111" s="38"/>
      <c r="RFV111" s="38"/>
      <c r="RFW111" s="38"/>
      <c r="RFX111" s="38"/>
      <c r="RFY111" s="38"/>
      <c r="RFZ111" s="38"/>
      <c r="RGA111" s="38"/>
      <c r="RGB111" s="38"/>
      <c r="RGC111" s="38"/>
      <c r="RGD111" s="38"/>
      <c r="RGE111" s="38"/>
      <c r="RGF111" s="38"/>
      <c r="RGG111" s="38"/>
      <c r="RGH111" s="38"/>
      <c r="RGI111" s="38"/>
      <c r="RGJ111" s="38"/>
      <c r="RGK111" s="38"/>
      <c r="RGL111" s="38"/>
      <c r="RGM111" s="38"/>
      <c r="RGN111" s="38"/>
      <c r="RGO111" s="38"/>
      <c r="RGP111" s="38"/>
      <c r="RGQ111" s="38"/>
      <c r="RGR111" s="38"/>
      <c r="RGS111" s="38"/>
      <c r="RGT111" s="38"/>
      <c r="RGU111" s="38"/>
      <c r="RGV111" s="38"/>
      <c r="RGW111" s="38"/>
      <c r="RGX111" s="38"/>
      <c r="RGY111" s="38"/>
      <c r="RGZ111" s="38"/>
      <c r="RHA111" s="38"/>
      <c r="RHB111" s="38"/>
      <c r="RHC111" s="38"/>
      <c r="RHD111" s="38"/>
      <c r="RHE111" s="38"/>
      <c r="RHF111" s="38"/>
      <c r="RHG111" s="38"/>
      <c r="RHH111" s="38"/>
      <c r="RHI111" s="38"/>
      <c r="RHJ111" s="38"/>
      <c r="RHK111" s="38"/>
      <c r="RHL111" s="38"/>
      <c r="RHM111" s="38"/>
      <c r="RHN111" s="38"/>
      <c r="RHO111" s="38"/>
      <c r="RHP111" s="38"/>
      <c r="RHQ111" s="38"/>
      <c r="RHR111" s="38"/>
      <c r="RHS111" s="38"/>
      <c r="RHT111" s="38"/>
      <c r="RHU111" s="38"/>
      <c r="RHV111" s="38"/>
      <c r="RHW111" s="38"/>
      <c r="RHX111" s="38"/>
      <c r="RHY111" s="38"/>
      <c r="RHZ111" s="38"/>
      <c r="RIA111" s="38"/>
      <c r="RIB111" s="38"/>
      <c r="RIC111" s="38"/>
      <c r="RID111" s="38"/>
      <c r="RIE111" s="38"/>
      <c r="RIF111" s="38"/>
      <c r="RIG111" s="38"/>
      <c r="RIH111" s="38"/>
      <c r="RII111" s="38"/>
      <c r="RIJ111" s="38"/>
      <c r="RIK111" s="38"/>
      <c r="RIL111" s="38"/>
      <c r="RIM111" s="38"/>
      <c r="RIN111" s="38"/>
      <c r="RIO111" s="38"/>
      <c r="RIP111" s="38"/>
      <c r="RIQ111" s="38"/>
      <c r="RIR111" s="38"/>
      <c r="RIS111" s="38"/>
      <c r="RIT111" s="38"/>
      <c r="RIU111" s="38"/>
      <c r="RIV111" s="38"/>
      <c r="RIW111" s="38"/>
      <c r="RIX111" s="38"/>
      <c r="RIY111" s="38"/>
      <c r="RIZ111" s="38"/>
      <c r="RJA111" s="38"/>
      <c r="RJB111" s="38"/>
      <c r="RJC111" s="38"/>
      <c r="RJD111" s="38"/>
      <c r="RJE111" s="38"/>
      <c r="RJF111" s="38"/>
      <c r="RJG111" s="38"/>
      <c r="RJH111" s="38"/>
      <c r="RJI111" s="38"/>
      <c r="RJJ111" s="38"/>
      <c r="RJK111" s="38"/>
      <c r="RJL111" s="38"/>
      <c r="RJM111" s="38"/>
      <c r="RJN111" s="38"/>
      <c r="RJO111" s="38"/>
      <c r="RJP111" s="38"/>
      <c r="RJQ111" s="38"/>
      <c r="RJR111" s="38"/>
      <c r="RJS111" s="38"/>
      <c r="RJT111" s="38"/>
      <c r="RJU111" s="38"/>
      <c r="RJV111" s="38"/>
      <c r="RJW111" s="38"/>
      <c r="RJX111" s="38"/>
      <c r="RJY111" s="38"/>
      <c r="RJZ111" s="38"/>
      <c r="RKA111" s="38"/>
      <c r="RKB111" s="38"/>
      <c r="RKC111" s="38"/>
      <c r="RKD111" s="38"/>
      <c r="RKE111" s="38"/>
      <c r="RKF111" s="38"/>
      <c r="RKG111" s="38"/>
      <c r="RKH111" s="38"/>
      <c r="RKI111" s="38"/>
      <c r="RKJ111" s="38"/>
      <c r="RKK111" s="38"/>
      <c r="RKL111" s="38"/>
      <c r="RKM111" s="38"/>
      <c r="RKN111" s="38"/>
      <c r="RKO111" s="38"/>
      <c r="RKP111" s="38"/>
      <c r="RKQ111" s="38"/>
      <c r="RKR111" s="38"/>
      <c r="RKS111" s="38"/>
      <c r="RKT111" s="38"/>
      <c r="RKU111" s="38"/>
      <c r="RKV111" s="38"/>
      <c r="RKW111" s="38"/>
      <c r="RKX111" s="38"/>
      <c r="RKY111" s="38"/>
      <c r="RKZ111" s="38"/>
      <c r="RLA111" s="38"/>
      <c r="RLB111" s="38"/>
      <c r="RLC111" s="38"/>
      <c r="RLD111" s="38"/>
      <c r="RLE111" s="38"/>
      <c r="RLF111" s="38"/>
      <c r="RLG111" s="38"/>
      <c r="RLH111" s="38"/>
      <c r="RLI111" s="38"/>
      <c r="RLJ111" s="38"/>
      <c r="RLK111" s="38"/>
      <c r="RLL111" s="38"/>
      <c r="RLM111" s="38"/>
      <c r="RLN111" s="38"/>
      <c r="RLO111" s="38"/>
      <c r="RLP111" s="38"/>
      <c r="RLQ111" s="38"/>
      <c r="RLR111" s="38"/>
      <c r="RLS111" s="38"/>
      <c r="RLT111" s="38"/>
      <c r="RLU111" s="38"/>
      <c r="RLV111" s="38"/>
      <c r="RLW111" s="38"/>
      <c r="RLX111" s="38"/>
      <c r="RLY111" s="38"/>
      <c r="RLZ111" s="38"/>
      <c r="RMA111" s="38"/>
      <c r="RMB111" s="38"/>
      <c r="RMC111" s="38"/>
      <c r="RMD111" s="38"/>
      <c r="RME111" s="38"/>
      <c r="RMF111" s="38"/>
      <c r="RMG111" s="38"/>
      <c r="RMH111" s="38"/>
      <c r="RMI111" s="38"/>
      <c r="RMJ111" s="38"/>
      <c r="RMK111" s="38"/>
      <c r="RML111" s="38"/>
      <c r="RMM111" s="38"/>
      <c r="RMN111" s="38"/>
      <c r="RMO111" s="38"/>
      <c r="RMP111" s="38"/>
      <c r="RMQ111" s="38"/>
      <c r="RMR111" s="38"/>
      <c r="RMS111" s="38"/>
      <c r="RMT111" s="38"/>
      <c r="RMU111" s="38"/>
      <c r="RMV111" s="38"/>
      <c r="RMW111" s="38"/>
      <c r="RMX111" s="38"/>
      <c r="RMY111" s="38"/>
      <c r="RMZ111" s="38"/>
      <c r="RNA111" s="38"/>
      <c r="RNB111" s="38"/>
      <c r="RNC111" s="38"/>
      <c r="RND111" s="38"/>
      <c r="RNE111" s="38"/>
      <c r="RNF111" s="38"/>
      <c r="RNG111" s="38"/>
      <c r="RNH111" s="38"/>
      <c r="RNI111" s="38"/>
      <c r="RNJ111" s="38"/>
      <c r="RNK111" s="38"/>
      <c r="RNL111" s="38"/>
      <c r="RNM111" s="38"/>
      <c r="RNN111" s="38"/>
      <c r="RNO111" s="38"/>
      <c r="RNP111" s="38"/>
      <c r="RNQ111" s="38"/>
      <c r="RNR111" s="38"/>
      <c r="RNS111" s="38"/>
      <c r="RNT111" s="38"/>
      <c r="RNU111" s="38"/>
      <c r="RNV111" s="38"/>
      <c r="RNW111" s="38"/>
      <c r="RNX111" s="38"/>
      <c r="RNY111" s="38"/>
      <c r="RNZ111" s="38"/>
      <c r="ROA111" s="38"/>
      <c r="ROB111" s="38"/>
      <c r="ROC111" s="38"/>
      <c r="ROD111" s="38"/>
      <c r="ROE111" s="38"/>
      <c r="ROF111" s="38"/>
      <c r="ROG111" s="38"/>
      <c r="ROH111" s="38"/>
      <c r="ROI111" s="38"/>
      <c r="ROJ111" s="38"/>
      <c r="ROK111" s="38"/>
      <c r="ROL111" s="38"/>
      <c r="ROM111" s="38"/>
      <c r="RON111" s="38"/>
      <c r="ROO111" s="38"/>
      <c r="ROP111" s="38"/>
      <c r="ROQ111" s="38"/>
      <c r="ROR111" s="38"/>
      <c r="ROS111" s="38"/>
      <c r="ROT111" s="38"/>
      <c r="ROU111" s="38"/>
      <c r="ROV111" s="38"/>
      <c r="ROW111" s="38"/>
      <c r="ROX111" s="38"/>
      <c r="ROY111" s="38"/>
      <c r="ROZ111" s="38"/>
      <c r="RPA111" s="38"/>
      <c r="RPB111" s="38"/>
      <c r="RPC111" s="38"/>
      <c r="RPD111" s="38"/>
      <c r="RPE111" s="38"/>
      <c r="RPF111" s="38"/>
      <c r="RPG111" s="38"/>
      <c r="RPH111" s="38"/>
      <c r="RPI111" s="38"/>
      <c r="RPJ111" s="38"/>
      <c r="RPK111" s="38"/>
      <c r="RPL111" s="38"/>
      <c r="RPM111" s="38"/>
      <c r="RPN111" s="38"/>
      <c r="RPO111" s="38"/>
      <c r="RPP111" s="38"/>
      <c r="RPQ111" s="38"/>
      <c r="RPR111" s="38"/>
      <c r="RPS111" s="38"/>
      <c r="RPT111" s="38"/>
      <c r="RPU111" s="38"/>
      <c r="RPV111" s="38"/>
      <c r="RPW111" s="38"/>
      <c r="RPX111" s="38"/>
      <c r="RPY111" s="38"/>
      <c r="RPZ111" s="38"/>
      <c r="RQA111" s="38"/>
      <c r="RQB111" s="38"/>
      <c r="RQC111" s="38"/>
      <c r="RQD111" s="38"/>
      <c r="RQE111" s="38"/>
      <c r="RQF111" s="38"/>
      <c r="RQG111" s="38"/>
      <c r="RQH111" s="38"/>
      <c r="RQI111" s="38"/>
      <c r="RQJ111" s="38"/>
      <c r="RQK111" s="38"/>
      <c r="RQL111" s="38"/>
      <c r="RQM111" s="38"/>
      <c r="RQN111" s="38"/>
      <c r="RQO111" s="38"/>
      <c r="RQP111" s="38"/>
      <c r="RQQ111" s="38"/>
      <c r="RQR111" s="38"/>
      <c r="RQS111" s="38"/>
      <c r="RQT111" s="38"/>
      <c r="RQU111" s="38"/>
      <c r="RQV111" s="38"/>
      <c r="RQW111" s="38"/>
      <c r="RQX111" s="38"/>
      <c r="RQY111" s="38"/>
      <c r="RQZ111" s="38"/>
      <c r="RRA111" s="38"/>
      <c r="RRB111" s="38"/>
      <c r="RRC111" s="38"/>
      <c r="RRD111" s="38"/>
      <c r="RRE111" s="38"/>
      <c r="RRF111" s="38"/>
      <c r="RRG111" s="38"/>
      <c r="RRH111" s="38"/>
      <c r="RRI111" s="38"/>
      <c r="RRJ111" s="38"/>
      <c r="RRK111" s="38"/>
      <c r="RRL111" s="38"/>
      <c r="RRM111" s="38"/>
      <c r="RRN111" s="38"/>
      <c r="RRO111" s="38"/>
      <c r="RRP111" s="38"/>
      <c r="RRQ111" s="38"/>
      <c r="RRR111" s="38"/>
      <c r="RRS111" s="38"/>
      <c r="RRT111" s="38"/>
      <c r="RRU111" s="38"/>
      <c r="RRV111" s="38"/>
      <c r="RRW111" s="38"/>
      <c r="RRX111" s="38"/>
      <c r="RRY111" s="38"/>
      <c r="RRZ111" s="38"/>
      <c r="RSA111" s="38"/>
      <c r="RSB111" s="38"/>
      <c r="RSC111" s="38"/>
      <c r="RSD111" s="38"/>
      <c r="RSE111" s="38"/>
      <c r="RSF111" s="38"/>
      <c r="RSG111" s="38"/>
      <c r="RSH111" s="38"/>
      <c r="RSI111" s="38"/>
      <c r="RSJ111" s="38"/>
      <c r="RSK111" s="38"/>
      <c r="RSL111" s="38"/>
      <c r="RSM111" s="38"/>
      <c r="RSN111" s="38"/>
      <c r="RSO111" s="38"/>
      <c r="RSP111" s="38"/>
      <c r="RSQ111" s="38"/>
      <c r="RSR111" s="38"/>
      <c r="RSS111" s="38"/>
      <c r="RST111" s="38"/>
      <c r="RSU111" s="38"/>
      <c r="RSV111" s="38"/>
      <c r="RSW111" s="38"/>
      <c r="RSX111" s="38"/>
      <c r="RSY111" s="38"/>
      <c r="RSZ111" s="38"/>
      <c r="RTA111" s="38"/>
      <c r="RTB111" s="38"/>
      <c r="RTC111" s="38"/>
      <c r="RTD111" s="38"/>
      <c r="RTE111" s="38"/>
      <c r="RTF111" s="38"/>
      <c r="RTG111" s="38"/>
      <c r="RTH111" s="38"/>
      <c r="RTI111" s="38"/>
      <c r="RTJ111" s="38"/>
      <c r="RTK111" s="38"/>
      <c r="RTL111" s="38"/>
      <c r="RTM111" s="38"/>
      <c r="RTN111" s="38"/>
      <c r="RTO111" s="38"/>
      <c r="RTP111" s="38"/>
      <c r="RTQ111" s="38"/>
      <c r="RTR111" s="38"/>
      <c r="RTS111" s="38"/>
      <c r="RTT111" s="38"/>
      <c r="RTU111" s="38"/>
      <c r="RTV111" s="38"/>
      <c r="RTW111" s="38"/>
      <c r="RTX111" s="38"/>
      <c r="RTY111" s="38"/>
      <c r="RTZ111" s="38"/>
      <c r="RUA111" s="38"/>
      <c r="RUB111" s="38"/>
      <c r="RUC111" s="38"/>
      <c r="RUD111" s="38"/>
      <c r="RUE111" s="38"/>
      <c r="RUF111" s="38"/>
      <c r="RUG111" s="38"/>
      <c r="RUH111" s="38"/>
      <c r="RUI111" s="38"/>
      <c r="RUJ111" s="38"/>
      <c r="RUK111" s="38"/>
      <c r="RUL111" s="38"/>
      <c r="RUM111" s="38"/>
      <c r="RUN111" s="38"/>
      <c r="RUO111" s="38"/>
      <c r="RUP111" s="38"/>
      <c r="RUQ111" s="38"/>
      <c r="RUR111" s="38"/>
      <c r="RUS111" s="38"/>
      <c r="RUT111" s="38"/>
      <c r="RUU111" s="38"/>
      <c r="RUV111" s="38"/>
      <c r="RUW111" s="38"/>
      <c r="RUX111" s="38"/>
      <c r="RUY111" s="38"/>
      <c r="RUZ111" s="38"/>
      <c r="RVA111" s="38"/>
      <c r="RVB111" s="38"/>
      <c r="RVC111" s="38"/>
      <c r="RVD111" s="38"/>
      <c r="RVE111" s="38"/>
      <c r="RVF111" s="38"/>
      <c r="RVG111" s="38"/>
      <c r="RVH111" s="38"/>
      <c r="RVI111" s="38"/>
      <c r="RVJ111" s="38"/>
      <c r="RVK111" s="38"/>
      <c r="RVL111" s="38"/>
      <c r="RVM111" s="38"/>
      <c r="RVN111" s="38"/>
      <c r="RVO111" s="38"/>
      <c r="RVP111" s="38"/>
      <c r="RVQ111" s="38"/>
      <c r="RVR111" s="38"/>
      <c r="RVS111" s="38"/>
      <c r="RVT111" s="38"/>
      <c r="RVU111" s="38"/>
      <c r="RVV111" s="38"/>
      <c r="RVW111" s="38"/>
      <c r="RVX111" s="38"/>
      <c r="RVY111" s="38"/>
      <c r="RVZ111" s="38"/>
      <c r="RWA111" s="38"/>
      <c r="RWB111" s="38"/>
      <c r="RWC111" s="38"/>
      <c r="RWD111" s="38"/>
      <c r="RWE111" s="38"/>
      <c r="RWF111" s="38"/>
      <c r="RWG111" s="38"/>
      <c r="RWH111" s="38"/>
      <c r="RWI111" s="38"/>
      <c r="RWJ111" s="38"/>
      <c r="RWK111" s="38"/>
      <c r="RWL111" s="38"/>
      <c r="RWM111" s="38"/>
      <c r="RWN111" s="38"/>
      <c r="RWO111" s="38"/>
      <c r="RWP111" s="38"/>
      <c r="RWQ111" s="38"/>
      <c r="RWR111" s="38"/>
      <c r="RWS111" s="38"/>
      <c r="RWT111" s="38"/>
      <c r="RWU111" s="38"/>
      <c r="RWV111" s="38"/>
      <c r="RWW111" s="38"/>
      <c r="RWX111" s="38"/>
      <c r="RWY111" s="38"/>
      <c r="RWZ111" s="38"/>
      <c r="RXA111" s="38"/>
      <c r="RXB111" s="38"/>
      <c r="RXC111" s="38"/>
      <c r="RXD111" s="38"/>
      <c r="RXE111" s="38"/>
      <c r="RXF111" s="38"/>
      <c r="RXG111" s="38"/>
      <c r="RXH111" s="38"/>
      <c r="RXI111" s="38"/>
      <c r="RXJ111" s="38"/>
      <c r="RXK111" s="38"/>
      <c r="RXL111" s="38"/>
      <c r="RXM111" s="38"/>
      <c r="RXN111" s="38"/>
      <c r="RXO111" s="38"/>
      <c r="RXP111" s="38"/>
      <c r="RXQ111" s="38"/>
      <c r="RXR111" s="38"/>
      <c r="RXS111" s="38"/>
      <c r="RXT111" s="38"/>
      <c r="RXU111" s="38"/>
      <c r="RXV111" s="38"/>
      <c r="RXW111" s="38"/>
      <c r="RXX111" s="38"/>
      <c r="RXY111" s="38"/>
      <c r="RXZ111" s="38"/>
      <c r="RYA111" s="38"/>
      <c r="RYB111" s="38"/>
      <c r="RYC111" s="38"/>
      <c r="RYD111" s="38"/>
      <c r="RYE111" s="38"/>
      <c r="RYF111" s="38"/>
      <c r="RYG111" s="38"/>
      <c r="RYH111" s="38"/>
      <c r="RYI111" s="38"/>
      <c r="RYJ111" s="38"/>
      <c r="RYK111" s="38"/>
      <c r="RYL111" s="38"/>
      <c r="RYM111" s="38"/>
      <c r="RYN111" s="38"/>
      <c r="RYO111" s="38"/>
      <c r="RYP111" s="38"/>
      <c r="RYQ111" s="38"/>
      <c r="RYR111" s="38"/>
      <c r="RYS111" s="38"/>
      <c r="RYT111" s="38"/>
      <c r="RYU111" s="38"/>
      <c r="RYV111" s="38"/>
      <c r="RYW111" s="38"/>
      <c r="RYX111" s="38"/>
      <c r="RYY111" s="38"/>
      <c r="RYZ111" s="38"/>
      <c r="RZA111" s="38"/>
      <c r="RZB111" s="38"/>
      <c r="RZC111" s="38"/>
      <c r="RZD111" s="38"/>
      <c r="RZE111" s="38"/>
      <c r="RZF111" s="38"/>
      <c r="RZG111" s="38"/>
      <c r="RZH111" s="38"/>
      <c r="RZI111" s="38"/>
      <c r="RZJ111" s="38"/>
      <c r="RZK111" s="38"/>
      <c r="RZL111" s="38"/>
      <c r="RZM111" s="38"/>
      <c r="RZN111" s="38"/>
      <c r="RZO111" s="38"/>
      <c r="RZP111" s="38"/>
      <c r="RZQ111" s="38"/>
      <c r="RZR111" s="38"/>
      <c r="RZS111" s="38"/>
      <c r="RZT111" s="38"/>
      <c r="RZU111" s="38"/>
      <c r="RZV111" s="38"/>
      <c r="RZW111" s="38"/>
      <c r="RZX111" s="38"/>
      <c r="RZY111" s="38"/>
      <c r="RZZ111" s="38"/>
      <c r="SAA111" s="38"/>
      <c r="SAB111" s="38"/>
      <c r="SAC111" s="38"/>
      <c r="SAD111" s="38"/>
      <c r="SAE111" s="38"/>
      <c r="SAF111" s="38"/>
      <c r="SAG111" s="38"/>
      <c r="SAH111" s="38"/>
      <c r="SAI111" s="38"/>
      <c r="SAJ111" s="38"/>
      <c r="SAK111" s="38"/>
      <c r="SAL111" s="38"/>
      <c r="SAM111" s="38"/>
      <c r="SAN111" s="38"/>
      <c r="SAO111" s="38"/>
      <c r="SAP111" s="38"/>
      <c r="SAQ111" s="38"/>
      <c r="SAR111" s="38"/>
      <c r="SAS111" s="38"/>
      <c r="SAT111" s="38"/>
      <c r="SAU111" s="38"/>
      <c r="SAV111" s="38"/>
      <c r="SAW111" s="38"/>
      <c r="SAX111" s="38"/>
      <c r="SAY111" s="38"/>
      <c r="SAZ111" s="38"/>
      <c r="SBA111" s="38"/>
      <c r="SBB111" s="38"/>
      <c r="SBC111" s="38"/>
      <c r="SBD111" s="38"/>
      <c r="SBE111" s="38"/>
      <c r="SBF111" s="38"/>
      <c r="SBG111" s="38"/>
      <c r="SBH111" s="38"/>
      <c r="SBI111" s="38"/>
      <c r="SBJ111" s="38"/>
      <c r="SBK111" s="38"/>
      <c r="SBL111" s="38"/>
      <c r="SBM111" s="38"/>
      <c r="SBN111" s="38"/>
      <c r="SBO111" s="38"/>
      <c r="SBP111" s="38"/>
      <c r="SBQ111" s="38"/>
      <c r="SBR111" s="38"/>
      <c r="SBS111" s="38"/>
      <c r="SBT111" s="38"/>
      <c r="SBU111" s="38"/>
      <c r="SBV111" s="38"/>
      <c r="SBW111" s="38"/>
      <c r="SBX111" s="38"/>
      <c r="SBY111" s="38"/>
      <c r="SBZ111" s="38"/>
      <c r="SCA111" s="38"/>
      <c r="SCB111" s="38"/>
      <c r="SCC111" s="38"/>
      <c r="SCD111" s="38"/>
      <c r="SCE111" s="38"/>
      <c r="SCF111" s="38"/>
      <c r="SCG111" s="38"/>
      <c r="SCH111" s="38"/>
      <c r="SCI111" s="38"/>
      <c r="SCJ111" s="38"/>
      <c r="SCK111" s="38"/>
      <c r="SCL111" s="38"/>
      <c r="SCM111" s="38"/>
      <c r="SCN111" s="38"/>
      <c r="SCO111" s="38"/>
      <c r="SCP111" s="38"/>
      <c r="SCQ111" s="38"/>
      <c r="SCR111" s="38"/>
      <c r="SCS111" s="38"/>
      <c r="SCT111" s="38"/>
      <c r="SCU111" s="38"/>
      <c r="SCV111" s="38"/>
      <c r="SCW111" s="38"/>
      <c r="SCX111" s="38"/>
      <c r="SCY111" s="38"/>
      <c r="SCZ111" s="38"/>
      <c r="SDA111" s="38"/>
      <c r="SDB111" s="38"/>
      <c r="SDC111" s="38"/>
      <c r="SDD111" s="38"/>
      <c r="SDE111" s="38"/>
      <c r="SDF111" s="38"/>
      <c r="SDG111" s="38"/>
      <c r="SDH111" s="38"/>
      <c r="SDI111" s="38"/>
      <c r="SDJ111" s="38"/>
      <c r="SDK111" s="38"/>
      <c r="SDL111" s="38"/>
      <c r="SDM111" s="38"/>
      <c r="SDN111" s="38"/>
      <c r="SDO111" s="38"/>
      <c r="SDP111" s="38"/>
      <c r="SDQ111" s="38"/>
      <c r="SDR111" s="38"/>
      <c r="SDS111" s="38"/>
      <c r="SDT111" s="38"/>
      <c r="SDU111" s="38"/>
      <c r="SDV111" s="38"/>
      <c r="SDW111" s="38"/>
      <c r="SDX111" s="38"/>
      <c r="SDY111" s="38"/>
      <c r="SDZ111" s="38"/>
      <c r="SEA111" s="38"/>
      <c r="SEB111" s="38"/>
      <c r="SEC111" s="38"/>
      <c r="SED111" s="38"/>
      <c r="SEE111" s="38"/>
      <c r="SEF111" s="38"/>
      <c r="SEG111" s="38"/>
      <c r="SEH111" s="38"/>
      <c r="SEI111" s="38"/>
      <c r="SEJ111" s="38"/>
      <c r="SEK111" s="38"/>
      <c r="SEL111" s="38"/>
      <c r="SEM111" s="38"/>
      <c r="SEN111" s="38"/>
      <c r="SEO111" s="38"/>
      <c r="SEP111" s="38"/>
      <c r="SEQ111" s="38"/>
      <c r="SER111" s="38"/>
      <c r="SES111" s="38"/>
      <c r="SET111" s="38"/>
      <c r="SEU111" s="38"/>
      <c r="SEV111" s="38"/>
      <c r="SEW111" s="38"/>
      <c r="SEX111" s="38"/>
      <c r="SEY111" s="38"/>
      <c r="SEZ111" s="38"/>
      <c r="SFA111" s="38"/>
      <c r="SFB111" s="38"/>
      <c r="SFC111" s="38"/>
      <c r="SFD111" s="38"/>
      <c r="SFE111" s="38"/>
      <c r="SFF111" s="38"/>
      <c r="SFG111" s="38"/>
      <c r="SFH111" s="38"/>
      <c r="SFI111" s="38"/>
      <c r="SFJ111" s="38"/>
      <c r="SFK111" s="38"/>
      <c r="SFL111" s="38"/>
      <c r="SFM111" s="38"/>
      <c r="SFN111" s="38"/>
      <c r="SFO111" s="38"/>
      <c r="SFP111" s="38"/>
      <c r="SFQ111" s="38"/>
      <c r="SFR111" s="38"/>
      <c r="SFS111" s="38"/>
      <c r="SFT111" s="38"/>
      <c r="SFU111" s="38"/>
      <c r="SFV111" s="38"/>
      <c r="SFW111" s="38"/>
      <c r="SFX111" s="38"/>
      <c r="SFY111" s="38"/>
      <c r="SFZ111" s="38"/>
      <c r="SGA111" s="38"/>
      <c r="SGB111" s="38"/>
      <c r="SGC111" s="38"/>
      <c r="SGD111" s="38"/>
      <c r="SGE111" s="38"/>
      <c r="SGF111" s="38"/>
      <c r="SGG111" s="38"/>
      <c r="SGH111" s="38"/>
      <c r="SGI111" s="38"/>
      <c r="SGJ111" s="38"/>
      <c r="SGK111" s="38"/>
      <c r="SGL111" s="38"/>
      <c r="SGM111" s="38"/>
      <c r="SGN111" s="38"/>
      <c r="SGO111" s="38"/>
      <c r="SGP111" s="38"/>
      <c r="SGQ111" s="38"/>
      <c r="SGR111" s="38"/>
      <c r="SGS111" s="38"/>
      <c r="SGT111" s="38"/>
      <c r="SGU111" s="38"/>
      <c r="SGV111" s="38"/>
      <c r="SGW111" s="38"/>
      <c r="SGX111" s="38"/>
      <c r="SGY111" s="38"/>
      <c r="SGZ111" s="38"/>
      <c r="SHA111" s="38"/>
      <c r="SHB111" s="38"/>
      <c r="SHC111" s="38"/>
      <c r="SHD111" s="38"/>
      <c r="SHE111" s="38"/>
      <c r="SHF111" s="38"/>
      <c r="SHG111" s="38"/>
      <c r="SHH111" s="38"/>
      <c r="SHI111" s="38"/>
      <c r="SHJ111" s="38"/>
      <c r="SHK111" s="38"/>
      <c r="SHL111" s="38"/>
      <c r="SHM111" s="38"/>
      <c r="SHN111" s="38"/>
      <c r="SHO111" s="38"/>
      <c r="SHP111" s="38"/>
      <c r="SHQ111" s="38"/>
      <c r="SHR111" s="38"/>
      <c r="SHS111" s="38"/>
      <c r="SHT111" s="38"/>
      <c r="SHU111" s="38"/>
      <c r="SHV111" s="38"/>
      <c r="SHW111" s="38"/>
      <c r="SHX111" s="38"/>
      <c r="SHY111" s="38"/>
      <c r="SHZ111" s="38"/>
      <c r="SIA111" s="38"/>
      <c r="SIB111" s="38"/>
      <c r="SIC111" s="38"/>
      <c r="SID111" s="38"/>
      <c r="SIE111" s="38"/>
      <c r="SIF111" s="38"/>
      <c r="SIG111" s="38"/>
      <c r="SIH111" s="38"/>
      <c r="SII111" s="38"/>
      <c r="SIJ111" s="38"/>
      <c r="SIK111" s="38"/>
      <c r="SIL111" s="38"/>
      <c r="SIM111" s="38"/>
      <c r="SIN111" s="38"/>
      <c r="SIO111" s="38"/>
      <c r="SIP111" s="38"/>
      <c r="SIQ111" s="38"/>
      <c r="SIR111" s="38"/>
      <c r="SIS111" s="38"/>
      <c r="SIT111" s="38"/>
      <c r="SIU111" s="38"/>
      <c r="SIV111" s="38"/>
      <c r="SIW111" s="38"/>
      <c r="SIX111" s="38"/>
      <c r="SIY111" s="38"/>
      <c r="SIZ111" s="38"/>
      <c r="SJA111" s="38"/>
      <c r="SJB111" s="38"/>
      <c r="SJC111" s="38"/>
      <c r="SJD111" s="38"/>
      <c r="SJE111" s="38"/>
      <c r="SJF111" s="38"/>
      <c r="SJG111" s="38"/>
      <c r="SJH111" s="38"/>
      <c r="SJI111" s="38"/>
      <c r="SJJ111" s="38"/>
      <c r="SJK111" s="38"/>
      <c r="SJL111" s="38"/>
      <c r="SJM111" s="38"/>
      <c r="SJN111" s="38"/>
      <c r="SJO111" s="38"/>
      <c r="SJP111" s="38"/>
      <c r="SJQ111" s="38"/>
      <c r="SJR111" s="38"/>
      <c r="SJS111" s="38"/>
      <c r="SJT111" s="38"/>
      <c r="SJU111" s="38"/>
      <c r="SJV111" s="38"/>
      <c r="SJW111" s="38"/>
      <c r="SJX111" s="38"/>
      <c r="SJY111" s="38"/>
      <c r="SJZ111" s="38"/>
      <c r="SKA111" s="38"/>
      <c r="SKB111" s="38"/>
      <c r="SKC111" s="38"/>
      <c r="SKD111" s="38"/>
      <c r="SKE111" s="38"/>
      <c r="SKF111" s="38"/>
      <c r="SKG111" s="38"/>
      <c r="SKH111" s="38"/>
      <c r="SKI111" s="38"/>
      <c r="SKJ111" s="38"/>
      <c r="SKK111" s="38"/>
      <c r="SKL111" s="38"/>
      <c r="SKM111" s="38"/>
      <c r="SKN111" s="38"/>
      <c r="SKO111" s="38"/>
      <c r="SKP111" s="38"/>
      <c r="SKQ111" s="38"/>
      <c r="SKR111" s="38"/>
      <c r="SKS111" s="38"/>
      <c r="SKT111" s="38"/>
      <c r="SKU111" s="38"/>
      <c r="SKV111" s="38"/>
      <c r="SKW111" s="38"/>
      <c r="SKX111" s="38"/>
      <c r="SKY111" s="38"/>
      <c r="SKZ111" s="38"/>
      <c r="SLA111" s="38"/>
      <c r="SLB111" s="38"/>
      <c r="SLC111" s="38"/>
      <c r="SLD111" s="38"/>
      <c r="SLE111" s="38"/>
      <c r="SLF111" s="38"/>
      <c r="SLG111" s="38"/>
      <c r="SLH111" s="38"/>
      <c r="SLI111" s="38"/>
      <c r="SLJ111" s="38"/>
      <c r="SLK111" s="38"/>
      <c r="SLL111" s="38"/>
      <c r="SLM111" s="38"/>
      <c r="SLN111" s="38"/>
      <c r="SLO111" s="38"/>
      <c r="SLP111" s="38"/>
      <c r="SLQ111" s="38"/>
      <c r="SLR111" s="38"/>
      <c r="SLS111" s="38"/>
      <c r="SLT111" s="38"/>
      <c r="SLU111" s="38"/>
      <c r="SLV111" s="38"/>
      <c r="SLW111" s="38"/>
      <c r="SLX111" s="38"/>
      <c r="SLY111" s="38"/>
      <c r="SLZ111" s="38"/>
      <c r="SMA111" s="38"/>
      <c r="SMB111" s="38"/>
      <c r="SMC111" s="38"/>
      <c r="SMD111" s="38"/>
      <c r="SME111" s="38"/>
      <c r="SMF111" s="38"/>
      <c r="SMG111" s="38"/>
      <c r="SMH111" s="38"/>
      <c r="SMI111" s="38"/>
      <c r="SMJ111" s="38"/>
      <c r="SMK111" s="38"/>
      <c r="SML111" s="38"/>
      <c r="SMM111" s="38"/>
      <c r="SMN111" s="38"/>
      <c r="SMO111" s="38"/>
      <c r="SMP111" s="38"/>
      <c r="SMQ111" s="38"/>
      <c r="SMR111" s="38"/>
      <c r="SMS111" s="38"/>
      <c r="SMT111" s="38"/>
      <c r="SMU111" s="38"/>
      <c r="SMV111" s="38"/>
      <c r="SMW111" s="38"/>
      <c r="SMX111" s="38"/>
      <c r="SMY111" s="38"/>
      <c r="SMZ111" s="38"/>
      <c r="SNA111" s="38"/>
      <c r="SNB111" s="38"/>
      <c r="SNC111" s="38"/>
      <c r="SND111" s="38"/>
      <c r="SNE111" s="38"/>
      <c r="SNF111" s="38"/>
      <c r="SNG111" s="38"/>
      <c r="SNH111" s="38"/>
      <c r="SNI111" s="38"/>
      <c r="SNJ111" s="38"/>
      <c r="SNK111" s="38"/>
      <c r="SNL111" s="38"/>
      <c r="SNM111" s="38"/>
      <c r="SNN111" s="38"/>
      <c r="SNO111" s="38"/>
      <c r="SNP111" s="38"/>
      <c r="SNQ111" s="38"/>
      <c r="SNR111" s="38"/>
      <c r="SNS111" s="38"/>
      <c r="SNT111" s="38"/>
      <c r="SNU111" s="38"/>
      <c r="SNV111" s="38"/>
      <c r="SNW111" s="38"/>
      <c r="SNX111" s="38"/>
      <c r="SNY111" s="38"/>
      <c r="SNZ111" s="38"/>
      <c r="SOA111" s="38"/>
      <c r="SOB111" s="38"/>
      <c r="SOC111" s="38"/>
      <c r="SOD111" s="38"/>
      <c r="SOE111" s="38"/>
      <c r="SOF111" s="38"/>
      <c r="SOG111" s="38"/>
      <c r="SOH111" s="38"/>
      <c r="SOI111" s="38"/>
      <c r="SOJ111" s="38"/>
      <c r="SOK111" s="38"/>
      <c r="SOL111" s="38"/>
      <c r="SOM111" s="38"/>
      <c r="SON111" s="38"/>
      <c r="SOO111" s="38"/>
      <c r="SOP111" s="38"/>
      <c r="SOQ111" s="38"/>
      <c r="SOR111" s="38"/>
      <c r="SOS111" s="38"/>
      <c r="SOT111" s="38"/>
      <c r="SOU111" s="38"/>
      <c r="SOV111" s="38"/>
      <c r="SOW111" s="38"/>
      <c r="SOX111" s="38"/>
      <c r="SOY111" s="38"/>
      <c r="SOZ111" s="38"/>
      <c r="SPA111" s="38"/>
      <c r="SPB111" s="38"/>
      <c r="SPC111" s="38"/>
      <c r="SPD111" s="38"/>
      <c r="SPE111" s="38"/>
      <c r="SPF111" s="38"/>
      <c r="SPG111" s="38"/>
      <c r="SPH111" s="38"/>
      <c r="SPI111" s="38"/>
      <c r="SPJ111" s="38"/>
      <c r="SPK111" s="38"/>
      <c r="SPL111" s="38"/>
      <c r="SPM111" s="38"/>
      <c r="SPN111" s="38"/>
      <c r="SPO111" s="38"/>
      <c r="SPP111" s="38"/>
      <c r="SPQ111" s="38"/>
      <c r="SPR111" s="38"/>
      <c r="SPS111" s="38"/>
      <c r="SPT111" s="38"/>
      <c r="SPU111" s="38"/>
      <c r="SPV111" s="38"/>
      <c r="SPW111" s="38"/>
      <c r="SPX111" s="38"/>
      <c r="SPY111" s="38"/>
      <c r="SPZ111" s="38"/>
      <c r="SQA111" s="38"/>
      <c r="SQB111" s="38"/>
      <c r="SQC111" s="38"/>
      <c r="SQD111" s="38"/>
      <c r="SQE111" s="38"/>
      <c r="SQF111" s="38"/>
      <c r="SQG111" s="38"/>
      <c r="SQH111" s="38"/>
      <c r="SQI111" s="38"/>
      <c r="SQJ111" s="38"/>
      <c r="SQK111" s="38"/>
      <c r="SQL111" s="38"/>
      <c r="SQM111" s="38"/>
      <c r="SQN111" s="38"/>
      <c r="SQO111" s="38"/>
      <c r="SQP111" s="38"/>
      <c r="SQQ111" s="38"/>
      <c r="SQR111" s="38"/>
      <c r="SQS111" s="38"/>
      <c r="SQT111" s="38"/>
      <c r="SQU111" s="38"/>
      <c r="SQV111" s="38"/>
      <c r="SQW111" s="38"/>
      <c r="SQX111" s="38"/>
      <c r="SQY111" s="38"/>
      <c r="SQZ111" s="38"/>
      <c r="SRA111" s="38"/>
      <c r="SRB111" s="38"/>
      <c r="SRC111" s="38"/>
      <c r="SRD111" s="38"/>
      <c r="SRE111" s="38"/>
      <c r="SRF111" s="38"/>
      <c r="SRG111" s="38"/>
      <c r="SRH111" s="38"/>
      <c r="SRI111" s="38"/>
      <c r="SRJ111" s="38"/>
      <c r="SRK111" s="38"/>
      <c r="SRL111" s="38"/>
      <c r="SRM111" s="38"/>
      <c r="SRN111" s="38"/>
      <c r="SRO111" s="38"/>
      <c r="SRP111" s="38"/>
      <c r="SRQ111" s="38"/>
      <c r="SRR111" s="38"/>
      <c r="SRS111" s="38"/>
      <c r="SRT111" s="38"/>
      <c r="SRU111" s="38"/>
      <c r="SRV111" s="38"/>
      <c r="SRW111" s="38"/>
      <c r="SRX111" s="38"/>
      <c r="SRY111" s="38"/>
      <c r="SRZ111" s="38"/>
      <c r="SSA111" s="38"/>
      <c r="SSB111" s="38"/>
      <c r="SSC111" s="38"/>
      <c r="SSD111" s="38"/>
      <c r="SSE111" s="38"/>
      <c r="SSF111" s="38"/>
      <c r="SSG111" s="38"/>
      <c r="SSH111" s="38"/>
      <c r="SSI111" s="38"/>
      <c r="SSJ111" s="38"/>
      <c r="SSK111" s="38"/>
      <c r="SSL111" s="38"/>
      <c r="SSM111" s="38"/>
      <c r="SSN111" s="38"/>
      <c r="SSO111" s="38"/>
      <c r="SSP111" s="38"/>
      <c r="SSQ111" s="38"/>
      <c r="SSR111" s="38"/>
      <c r="SSS111" s="38"/>
      <c r="SST111" s="38"/>
      <c r="SSU111" s="38"/>
      <c r="SSV111" s="38"/>
      <c r="SSW111" s="38"/>
      <c r="SSX111" s="38"/>
      <c r="SSY111" s="38"/>
      <c r="SSZ111" s="38"/>
      <c r="STA111" s="38"/>
      <c r="STB111" s="38"/>
      <c r="STC111" s="38"/>
      <c r="STD111" s="38"/>
      <c r="STE111" s="38"/>
      <c r="STF111" s="38"/>
      <c r="STG111" s="38"/>
      <c r="STH111" s="38"/>
      <c r="STI111" s="38"/>
      <c r="STJ111" s="38"/>
      <c r="STK111" s="38"/>
      <c r="STL111" s="38"/>
      <c r="STM111" s="38"/>
      <c r="STN111" s="38"/>
      <c r="STO111" s="38"/>
      <c r="STP111" s="38"/>
      <c r="STQ111" s="38"/>
      <c r="STR111" s="38"/>
      <c r="STS111" s="38"/>
      <c r="STT111" s="38"/>
      <c r="STU111" s="38"/>
      <c r="STV111" s="38"/>
      <c r="STW111" s="38"/>
      <c r="STX111" s="38"/>
      <c r="STY111" s="38"/>
      <c r="STZ111" s="38"/>
      <c r="SUA111" s="38"/>
      <c r="SUB111" s="38"/>
      <c r="SUC111" s="38"/>
      <c r="SUD111" s="38"/>
      <c r="SUE111" s="38"/>
      <c r="SUF111" s="38"/>
      <c r="SUG111" s="38"/>
      <c r="SUH111" s="38"/>
      <c r="SUI111" s="38"/>
      <c r="SUJ111" s="38"/>
      <c r="SUK111" s="38"/>
      <c r="SUL111" s="38"/>
      <c r="SUM111" s="38"/>
      <c r="SUN111" s="38"/>
      <c r="SUO111" s="38"/>
      <c r="SUP111" s="38"/>
      <c r="SUQ111" s="38"/>
      <c r="SUR111" s="38"/>
      <c r="SUS111" s="38"/>
      <c r="SUT111" s="38"/>
      <c r="SUU111" s="38"/>
      <c r="SUV111" s="38"/>
      <c r="SUW111" s="38"/>
      <c r="SUX111" s="38"/>
      <c r="SUY111" s="38"/>
      <c r="SUZ111" s="38"/>
      <c r="SVA111" s="38"/>
      <c r="SVB111" s="38"/>
      <c r="SVC111" s="38"/>
      <c r="SVD111" s="38"/>
      <c r="SVE111" s="38"/>
      <c r="SVF111" s="38"/>
      <c r="SVG111" s="38"/>
      <c r="SVH111" s="38"/>
      <c r="SVI111" s="38"/>
      <c r="SVJ111" s="38"/>
      <c r="SVK111" s="38"/>
      <c r="SVL111" s="38"/>
      <c r="SVM111" s="38"/>
      <c r="SVN111" s="38"/>
      <c r="SVO111" s="38"/>
      <c r="SVP111" s="38"/>
      <c r="SVQ111" s="38"/>
      <c r="SVR111" s="38"/>
      <c r="SVS111" s="38"/>
      <c r="SVT111" s="38"/>
      <c r="SVU111" s="38"/>
      <c r="SVV111" s="38"/>
      <c r="SVW111" s="38"/>
      <c r="SVX111" s="38"/>
      <c r="SVY111" s="38"/>
      <c r="SVZ111" s="38"/>
      <c r="SWA111" s="38"/>
      <c r="SWB111" s="38"/>
      <c r="SWC111" s="38"/>
      <c r="SWD111" s="38"/>
      <c r="SWE111" s="38"/>
      <c r="SWF111" s="38"/>
      <c r="SWG111" s="38"/>
      <c r="SWH111" s="38"/>
      <c r="SWI111" s="38"/>
      <c r="SWJ111" s="38"/>
      <c r="SWK111" s="38"/>
      <c r="SWL111" s="38"/>
      <c r="SWM111" s="38"/>
      <c r="SWN111" s="38"/>
      <c r="SWO111" s="38"/>
      <c r="SWP111" s="38"/>
      <c r="SWQ111" s="38"/>
      <c r="SWR111" s="38"/>
      <c r="SWS111" s="38"/>
      <c r="SWT111" s="38"/>
      <c r="SWU111" s="38"/>
      <c r="SWV111" s="38"/>
      <c r="SWW111" s="38"/>
      <c r="SWX111" s="38"/>
      <c r="SWY111" s="38"/>
      <c r="SWZ111" s="38"/>
      <c r="SXA111" s="38"/>
      <c r="SXB111" s="38"/>
      <c r="SXC111" s="38"/>
      <c r="SXD111" s="38"/>
      <c r="SXE111" s="38"/>
      <c r="SXF111" s="38"/>
      <c r="SXG111" s="38"/>
      <c r="SXH111" s="38"/>
      <c r="SXI111" s="38"/>
      <c r="SXJ111" s="38"/>
      <c r="SXK111" s="38"/>
      <c r="SXL111" s="38"/>
      <c r="SXM111" s="38"/>
      <c r="SXN111" s="38"/>
      <c r="SXO111" s="38"/>
      <c r="SXP111" s="38"/>
      <c r="SXQ111" s="38"/>
      <c r="SXR111" s="38"/>
      <c r="SXS111" s="38"/>
      <c r="SXT111" s="38"/>
      <c r="SXU111" s="38"/>
      <c r="SXV111" s="38"/>
      <c r="SXW111" s="38"/>
      <c r="SXX111" s="38"/>
      <c r="SXY111" s="38"/>
      <c r="SXZ111" s="38"/>
      <c r="SYA111" s="38"/>
      <c r="SYB111" s="38"/>
      <c r="SYC111" s="38"/>
      <c r="SYD111" s="38"/>
      <c r="SYE111" s="38"/>
      <c r="SYF111" s="38"/>
      <c r="SYG111" s="38"/>
      <c r="SYH111" s="38"/>
      <c r="SYI111" s="38"/>
      <c r="SYJ111" s="38"/>
      <c r="SYK111" s="38"/>
      <c r="SYL111" s="38"/>
      <c r="SYM111" s="38"/>
      <c r="SYN111" s="38"/>
      <c r="SYO111" s="38"/>
      <c r="SYP111" s="38"/>
      <c r="SYQ111" s="38"/>
      <c r="SYR111" s="38"/>
      <c r="SYS111" s="38"/>
      <c r="SYT111" s="38"/>
      <c r="SYU111" s="38"/>
      <c r="SYV111" s="38"/>
      <c r="SYW111" s="38"/>
      <c r="SYX111" s="38"/>
      <c r="SYY111" s="38"/>
      <c r="SYZ111" s="38"/>
      <c r="SZA111" s="38"/>
      <c r="SZB111" s="38"/>
      <c r="SZC111" s="38"/>
      <c r="SZD111" s="38"/>
      <c r="SZE111" s="38"/>
      <c r="SZF111" s="38"/>
      <c r="SZG111" s="38"/>
      <c r="SZH111" s="38"/>
      <c r="SZI111" s="38"/>
      <c r="SZJ111" s="38"/>
      <c r="SZK111" s="38"/>
      <c r="SZL111" s="38"/>
      <c r="SZM111" s="38"/>
      <c r="SZN111" s="38"/>
      <c r="SZO111" s="38"/>
      <c r="SZP111" s="38"/>
      <c r="SZQ111" s="38"/>
      <c r="SZR111" s="38"/>
      <c r="SZS111" s="38"/>
      <c r="SZT111" s="38"/>
      <c r="SZU111" s="38"/>
      <c r="SZV111" s="38"/>
      <c r="SZW111" s="38"/>
      <c r="SZX111" s="38"/>
      <c r="SZY111" s="38"/>
      <c r="SZZ111" s="38"/>
      <c r="TAA111" s="38"/>
      <c r="TAB111" s="38"/>
      <c r="TAC111" s="38"/>
      <c r="TAD111" s="38"/>
      <c r="TAE111" s="38"/>
      <c r="TAF111" s="38"/>
      <c r="TAG111" s="38"/>
      <c r="TAH111" s="38"/>
      <c r="TAI111" s="38"/>
      <c r="TAJ111" s="38"/>
      <c r="TAK111" s="38"/>
      <c r="TAL111" s="38"/>
      <c r="TAM111" s="38"/>
      <c r="TAN111" s="38"/>
      <c r="TAO111" s="38"/>
      <c r="TAP111" s="38"/>
      <c r="TAQ111" s="38"/>
      <c r="TAR111" s="38"/>
      <c r="TAS111" s="38"/>
      <c r="TAT111" s="38"/>
      <c r="TAU111" s="38"/>
      <c r="TAV111" s="38"/>
      <c r="TAW111" s="38"/>
      <c r="TAX111" s="38"/>
      <c r="TAY111" s="38"/>
      <c r="TAZ111" s="38"/>
      <c r="TBA111" s="38"/>
      <c r="TBB111" s="38"/>
      <c r="TBC111" s="38"/>
      <c r="TBD111" s="38"/>
      <c r="TBE111" s="38"/>
      <c r="TBF111" s="38"/>
      <c r="TBG111" s="38"/>
      <c r="TBH111" s="38"/>
      <c r="TBI111" s="38"/>
      <c r="TBJ111" s="38"/>
      <c r="TBK111" s="38"/>
      <c r="TBL111" s="38"/>
      <c r="TBM111" s="38"/>
      <c r="TBN111" s="38"/>
      <c r="TBO111" s="38"/>
      <c r="TBP111" s="38"/>
      <c r="TBQ111" s="38"/>
      <c r="TBR111" s="38"/>
      <c r="TBS111" s="38"/>
      <c r="TBT111" s="38"/>
      <c r="TBU111" s="38"/>
      <c r="TBV111" s="38"/>
      <c r="TBW111" s="38"/>
      <c r="TBX111" s="38"/>
      <c r="TBY111" s="38"/>
      <c r="TBZ111" s="38"/>
      <c r="TCA111" s="38"/>
      <c r="TCB111" s="38"/>
      <c r="TCC111" s="38"/>
      <c r="TCD111" s="38"/>
      <c r="TCE111" s="38"/>
      <c r="TCF111" s="38"/>
      <c r="TCG111" s="38"/>
      <c r="TCH111" s="38"/>
      <c r="TCI111" s="38"/>
      <c r="TCJ111" s="38"/>
      <c r="TCK111" s="38"/>
      <c r="TCL111" s="38"/>
      <c r="TCM111" s="38"/>
      <c r="TCN111" s="38"/>
      <c r="TCO111" s="38"/>
      <c r="TCP111" s="38"/>
      <c r="TCQ111" s="38"/>
      <c r="TCR111" s="38"/>
      <c r="TCS111" s="38"/>
      <c r="TCT111" s="38"/>
      <c r="TCU111" s="38"/>
      <c r="TCV111" s="38"/>
      <c r="TCW111" s="38"/>
      <c r="TCX111" s="38"/>
      <c r="TCY111" s="38"/>
      <c r="TCZ111" s="38"/>
      <c r="TDA111" s="38"/>
      <c r="TDB111" s="38"/>
      <c r="TDC111" s="38"/>
      <c r="TDD111" s="38"/>
      <c r="TDE111" s="38"/>
      <c r="TDF111" s="38"/>
      <c r="TDG111" s="38"/>
      <c r="TDH111" s="38"/>
      <c r="TDI111" s="38"/>
      <c r="TDJ111" s="38"/>
      <c r="TDK111" s="38"/>
      <c r="TDL111" s="38"/>
      <c r="TDM111" s="38"/>
      <c r="TDN111" s="38"/>
      <c r="TDO111" s="38"/>
      <c r="TDP111" s="38"/>
      <c r="TDQ111" s="38"/>
      <c r="TDR111" s="38"/>
      <c r="TDS111" s="38"/>
      <c r="TDT111" s="38"/>
      <c r="TDU111" s="38"/>
      <c r="TDV111" s="38"/>
      <c r="TDW111" s="38"/>
      <c r="TDX111" s="38"/>
      <c r="TDY111" s="38"/>
      <c r="TDZ111" s="38"/>
      <c r="TEA111" s="38"/>
      <c r="TEB111" s="38"/>
      <c r="TEC111" s="38"/>
      <c r="TED111" s="38"/>
      <c r="TEE111" s="38"/>
      <c r="TEF111" s="38"/>
      <c r="TEG111" s="38"/>
      <c r="TEH111" s="38"/>
      <c r="TEI111" s="38"/>
      <c r="TEJ111" s="38"/>
      <c r="TEK111" s="38"/>
      <c r="TEL111" s="38"/>
      <c r="TEM111" s="38"/>
      <c r="TEN111" s="38"/>
      <c r="TEO111" s="38"/>
      <c r="TEP111" s="38"/>
      <c r="TEQ111" s="38"/>
      <c r="TER111" s="38"/>
      <c r="TES111" s="38"/>
      <c r="TET111" s="38"/>
      <c r="TEU111" s="38"/>
      <c r="TEV111" s="38"/>
      <c r="TEW111" s="38"/>
      <c r="TEX111" s="38"/>
      <c r="TEY111" s="38"/>
      <c r="TEZ111" s="38"/>
      <c r="TFA111" s="38"/>
      <c r="TFB111" s="38"/>
      <c r="TFC111" s="38"/>
      <c r="TFD111" s="38"/>
      <c r="TFE111" s="38"/>
      <c r="TFF111" s="38"/>
      <c r="TFG111" s="38"/>
      <c r="TFH111" s="38"/>
      <c r="TFI111" s="38"/>
      <c r="TFJ111" s="38"/>
      <c r="TFK111" s="38"/>
      <c r="TFL111" s="38"/>
      <c r="TFM111" s="38"/>
      <c r="TFN111" s="38"/>
      <c r="TFO111" s="38"/>
      <c r="TFP111" s="38"/>
      <c r="TFQ111" s="38"/>
      <c r="TFR111" s="38"/>
      <c r="TFS111" s="38"/>
      <c r="TFT111" s="38"/>
      <c r="TFU111" s="38"/>
      <c r="TFV111" s="38"/>
      <c r="TFW111" s="38"/>
      <c r="TFX111" s="38"/>
      <c r="TFY111" s="38"/>
      <c r="TFZ111" s="38"/>
      <c r="TGA111" s="38"/>
      <c r="TGB111" s="38"/>
      <c r="TGC111" s="38"/>
      <c r="TGD111" s="38"/>
      <c r="TGE111" s="38"/>
      <c r="TGF111" s="38"/>
      <c r="TGG111" s="38"/>
      <c r="TGH111" s="38"/>
      <c r="TGI111" s="38"/>
      <c r="TGJ111" s="38"/>
      <c r="TGK111" s="38"/>
      <c r="TGL111" s="38"/>
      <c r="TGM111" s="38"/>
      <c r="TGN111" s="38"/>
      <c r="TGO111" s="38"/>
      <c r="TGP111" s="38"/>
      <c r="TGQ111" s="38"/>
      <c r="TGR111" s="38"/>
      <c r="TGS111" s="38"/>
      <c r="TGT111" s="38"/>
      <c r="TGU111" s="38"/>
      <c r="TGV111" s="38"/>
      <c r="TGW111" s="38"/>
      <c r="TGX111" s="38"/>
      <c r="TGY111" s="38"/>
      <c r="TGZ111" s="38"/>
      <c r="THA111" s="38"/>
      <c r="THB111" s="38"/>
      <c r="THC111" s="38"/>
      <c r="THD111" s="38"/>
      <c r="THE111" s="38"/>
      <c r="THF111" s="38"/>
      <c r="THG111" s="38"/>
      <c r="THH111" s="38"/>
      <c r="THI111" s="38"/>
      <c r="THJ111" s="38"/>
      <c r="THK111" s="38"/>
      <c r="THL111" s="38"/>
      <c r="THM111" s="38"/>
      <c r="THN111" s="38"/>
      <c r="THO111" s="38"/>
      <c r="THP111" s="38"/>
      <c r="THQ111" s="38"/>
      <c r="THR111" s="38"/>
      <c r="THS111" s="38"/>
      <c r="THT111" s="38"/>
      <c r="THU111" s="38"/>
      <c r="THV111" s="38"/>
      <c r="THW111" s="38"/>
      <c r="THX111" s="38"/>
      <c r="THY111" s="38"/>
      <c r="THZ111" s="38"/>
      <c r="TIA111" s="38"/>
      <c r="TIB111" s="38"/>
      <c r="TIC111" s="38"/>
      <c r="TID111" s="38"/>
      <c r="TIE111" s="38"/>
      <c r="TIF111" s="38"/>
      <c r="TIG111" s="38"/>
      <c r="TIH111" s="38"/>
      <c r="TII111" s="38"/>
      <c r="TIJ111" s="38"/>
      <c r="TIK111" s="38"/>
      <c r="TIL111" s="38"/>
      <c r="TIM111" s="38"/>
      <c r="TIN111" s="38"/>
      <c r="TIO111" s="38"/>
      <c r="TIP111" s="38"/>
      <c r="TIQ111" s="38"/>
      <c r="TIR111" s="38"/>
      <c r="TIS111" s="38"/>
      <c r="TIT111" s="38"/>
      <c r="TIU111" s="38"/>
      <c r="TIV111" s="38"/>
      <c r="TIW111" s="38"/>
      <c r="TIX111" s="38"/>
      <c r="TIY111" s="38"/>
      <c r="TIZ111" s="38"/>
      <c r="TJA111" s="38"/>
      <c r="TJB111" s="38"/>
      <c r="TJC111" s="38"/>
      <c r="TJD111" s="38"/>
      <c r="TJE111" s="38"/>
      <c r="TJF111" s="38"/>
      <c r="TJG111" s="38"/>
      <c r="TJH111" s="38"/>
      <c r="TJI111" s="38"/>
      <c r="TJJ111" s="38"/>
      <c r="TJK111" s="38"/>
      <c r="TJL111" s="38"/>
      <c r="TJM111" s="38"/>
      <c r="TJN111" s="38"/>
      <c r="TJO111" s="38"/>
      <c r="TJP111" s="38"/>
      <c r="TJQ111" s="38"/>
      <c r="TJR111" s="38"/>
      <c r="TJS111" s="38"/>
      <c r="TJT111" s="38"/>
      <c r="TJU111" s="38"/>
      <c r="TJV111" s="38"/>
      <c r="TJW111" s="38"/>
      <c r="TJX111" s="38"/>
      <c r="TJY111" s="38"/>
      <c r="TJZ111" s="38"/>
      <c r="TKA111" s="38"/>
      <c r="TKB111" s="38"/>
      <c r="TKC111" s="38"/>
      <c r="TKD111" s="38"/>
      <c r="TKE111" s="38"/>
      <c r="TKF111" s="38"/>
      <c r="TKG111" s="38"/>
      <c r="TKH111" s="38"/>
      <c r="TKI111" s="38"/>
      <c r="TKJ111" s="38"/>
      <c r="TKK111" s="38"/>
      <c r="TKL111" s="38"/>
      <c r="TKM111" s="38"/>
      <c r="TKN111" s="38"/>
      <c r="TKO111" s="38"/>
      <c r="TKP111" s="38"/>
      <c r="TKQ111" s="38"/>
      <c r="TKR111" s="38"/>
      <c r="TKS111" s="38"/>
      <c r="TKT111" s="38"/>
      <c r="TKU111" s="38"/>
      <c r="TKV111" s="38"/>
      <c r="TKW111" s="38"/>
      <c r="TKX111" s="38"/>
      <c r="TKY111" s="38"/>
      <c r="TKZ111" s="38"/>
      <c r="TLA111" s="38"/>
      <c r="TLB111" s="38"/>
      <c r="TLC111" s="38"/>
      <c r="TLD111" s="38"/>
      <c r="TLE111" s="38"/>
      <c r="TLF111" s="38"/>
      <c r="TLG111" s="38"/>
      <c r="TLH111" s="38"/>
      <c r="TLI111" s="38"/>
      <c r="TLJ111" s="38"/>
      <c r="TLK111" s="38"/>
      <c r="TLL111" s="38"/>
      <c r="TLM111" s="38"/>
      <c r="TLN111" s="38"/>
      <c r="TLO111" s="38"/>
      <c r="TLP111" s="38"/>
      <c r="TLQ111" s="38"/>
      <c r="TLR111" s="38"/>
      <c r="TLS111" s="38"/>
      <c r="TLT111" s="38"/>
      <c r="TLU111" s="38"/>
      <c r="TLV111" s="38"/>
      <c r="TLW111" s="38"/>
      <c r="TLX111" s="38"/>
      <c r="TLY111" s="38"/>
      <c r="TLZ111" s="38"/>
      <c r="TMA111" s="38"/>
      <c r="TMB111" s="38"/>
      <c r="TMC111" s="38"/>
      <c r="TMD111" s="38"/>
      <c r="TME111" s="38"/>
      <c r="TMF111" s="38"/>
      <c r="TMG111" s="38"/>
      <c r="TMH111" s="38"/>
      <c r="TMI111" s="38"/>
      <c r="TMJ111" s="38"/>
      <c r="TMK111" s="38"/>
      <c r="TML111" s="38"/>
      <c r="TMM111" s="38"/>
      <c r="TMN111" s="38"/>
      <c r="TMO111" s="38"/>
      <c r="TMP111" s="38"/>
      <c r="TMQ111" s="38"/>
      <c r="TMR111" s="38"/>
      <c r="TMS111" s="38"/>
      <c r="TMT111" s="38"/>
      <c r="TMU111" s="38"/>
      <c r="TMV111" s="38"/>
      <c r="TMW111" s="38"/>
      <c r="TMX111" s="38"/>
      <c r="TMY111" s="38"/>
      <c r="TMZ111" s="38"/>
      <c r="TNA111" s="38"/>
      <c r="TNB111" s="38"/>
      <c r="TNC111" s="38"/>
      <c r="TND111" s="38"/>
      <c r="TNE111" s="38"/>
      <c r="TNF111" s="38"/>
      <c r="TNG111" s="38"/>
      <c r="TNH111" s="38"/>
      <c r="TNI111" s="38"/>
      <c r="TNJ111" s="38"/>
      <c r="TNK111" s="38"/>
      <c r="TNL111" s="38"/>
      <c r="TNM111" s="38"/>
      <c r="TNN111" s="38"/>
      <c r="TNO111" s="38"/>
      <c r="TNP111" s="38"/>
      <c r="TNQ111" s="38"/>
      <c r="TNR111" s="38"/>
      <c r="TNS111" s="38"/>
      <c r="TNT111" s="38"/>
      <c r="TNU111" s="38"/>
      <c r="TNV111" s="38"/>
      <c r="TNW111" s="38"/>
      <c r="TNX111" s="38"/>
      <c r="TNY111" s="38"/>
      <c r="TNZ111" s="38"/>
      <c r="TOA111" s="38"/>
      <c r="TOB111" s="38"/>
      <c r="TOC111" s="38"/>
      <c r="TOD111" s="38"/>
      <c r="TOE111" s="38"/>
      <c r="TOF111" s="38"/>
      <c r="TOG111" s="38"/>
      <c r="TOH111" s="38"/>
      <c r="TOI111" s="38"/>
      <c r="TOJ111" s="38"/>
      <c r="TOK111" s="38"/>
      <c r="TOL111" s="38"/>
      <c r="TOM111" s="38"/>
      <c r="TON111" s="38"/>
      <c r="TOO111" s="38"/>
      <c r="TOP111" s="38"/>
      <c r="TOQ111" s="38"/>
      <c r="TOR111" s="38"/>
      <c r="TOS111" s="38"/>
      <c r="TOT111" s="38"/>
      <c r="TOU111" s="38"/>
      <c r="TOV111" s="38"/>
      <c r="TOW111" s="38"/>
      <c r="TOX111" s="38"/>
      <c r="TOY111" s="38"/>
      <c r="TOZ111" s="38"/>
      <c r="TPA111" s="38"/>
      <c r="TPB111" s="38"/>
      <c r="TPC111" s="38"/>
      <c r="TPD111" s="38"/>
      <c r="TPE111" s="38"/>
      <c r="TPF111" s="38"/>
      <c r="TPG111" s="38"/>
      <c r="TPH111" s="38"/>
      <c r="TPI111" s="38"/>
      <c r="TPJ111" s="38"/>
      <c r="TPK111" s="38"/>
      <c r="TPL111" s="38"/>
      <c r="TPM111" s="38"/>
      <c r="TPN111" s="38"/>
      <c r="TPO111" s="38"/>
      <c r="TPP111" s="38"/>
      <c r="TPQ111" s="38"/>
      <c r="TPR111" s="38"/>
      <c r="TPS111" s="38"/>
      <c r="TPT111" s="38"/>
      <c r="TPU111" s="38"/>
      <c r="TPV111" s="38"/>
      <c r="TPW111" s="38"/>
      <c r="TPX111" s="38"/>
      <c r="TPY111" s="38"/>
      <c r="TPZ111" s="38"/>
      <c r="TQA111" s="38"/>
      <c r="TQB111" s="38"/>
      <c r="TQC111" s="38"/>
      <c r="TQD111" s="38"/>
      <c r="TQE111" s="38"/>
      <c r="TQF111" s="38"/>
      <c r="TQG111" s="38"/>
      <c r="TQH111" s="38"/>
      <c r="TQI111" s="38"/>
      <c r="TQJ111" s="38"/>
      <c r="TQK111" s="38"/>
      <c r="TQL111" s="38"/>
      <c r="TQM111" s="38"/>
      <c r="TQN111" s="38"/>
      <c r="TQO111" s="38"/>
      <c r="TQP111" s="38"/>
      <c r="TQQ111" s="38"/>
      <c r="TQR111" s="38"/>
      <c r="TQS111" s="38"/>
      <c r="TQT111" s="38"/>
      <c r="TQU111" s="38"/>
      <c r="TQV111" s="38"/>
      <c r="TQW111" s="38"/>
      <c r="TQX111" s="38"/>
      <c r="TQY111" s="38"/>
      <c r="TQZ111" s="38"/>
      <c r="TRA111" s="38"/>
      <c r="TRB111" s="38"/>
      <c r="TRC111" s="38"/>
      <c r="TRD111" s="38"/>
      <c r="TRE111" s="38"/>
      <c r="TRF111" s="38"/>
      <c r="TRG111" s="38"/>
      <c r="TRH111" s="38"/>
      <c r="TRI111" s="38"/>
      <c r="TRJ111" s="38"/>
      <c r="TRK111" s="38"/>
      <c r="TRL111" s="38"/>
      <c r="TRM111" s="38"/>
      <c r="TRN111" s="38"/>
      <c r="TRO111" s="38"/>
      <c r="TRP111" s="38"/>
      <c r="TRQ111" s="38"/>
      <c r="TRR111" s="38"/>
      <c r="TRS111" s="38"/>
      <c r="TRT111" s="38"/>
      <c r="TRU111" s="38"/>
      <c r="TRV111" s="38"/>
      <c r="TRW111" s="38"/>
      <c r="TRX111" s="38"/>
      <c r="TRY111" s="38"/>
      <c r="TRZ111" s="38"/>
      <c r="TSA111" s="38"/>
      <c r="TSB111" s="38"/>
      <c r="TSC111" s="38"/>
      <c r="TSD111" s="38"/>
      <c r="TSE111" s="38"/>
      <c r="TSF111" s="38"/>
      <c r="TSG111" s="38"/>
      <c r="TSH111" s="38"/>
      <c r="TSI111" s="38"/>
      <c r="TSJ111" s="38"/>
      <c r="TSK111" s="38"/>
      <c r="TSL111" s="38"/>
      <c r="TSM111" s="38"/>
      <c r="TSN111" s="38"/>
      <c r="TSO111" s="38"/>
      <c r="TSP111" s="38"/>
      <c r="TSQ111" s="38"/>
      <c r="TSR111" s="38"/>
      <c r="TSS111" s="38"/>
      <c r="TST111" s="38"/>
      <c r="TSU111" s="38"/>
      <c r="TSV111" s="38"/>
      <c r="TSW111" s="38"/>
      <c r="TSX111" s="38"/>
      <c r="TSY111" s="38"/>
      <c r="TSZ111" s="38"/>
      <c r="TTA111" s="38"/>
      <c r="TTB111" s="38"/>
      <c r="TTC111" s="38"/>
      <c r="TTD111" s="38"/>
      <c r="TTE111" s="38"/>
      <c r="TTF111" s="38"/>
      <c r="TTG111" s="38"/>
      <c r="TTH111" s="38"/>
      <c r="TTI111" s="38"/>
      <c r="TTJ111" s="38"/>
      <c r="TTK111" s="38"/>
      <c r="TTL111" s="38"/>
      <c r="TTM111" s="38"/>
      <c r="TTN111" s="38"/>
      <c r="TTO111" s="38"/>
      <c r="TTP111" s="38"/>
      <c r="TTQ111" s="38"/>
      <c r="TTR111" s="38"/>
      <c r="TTS111" s="38"/>
      <c r="TTT111" s="38"/>
      <c r="TTU111" s="38"/>
      <c r="TTV111" s="38"/>
      <c r="TTW111" s="38"/>
      <c r="TTX111" s="38"/>
      <c r="TTY111" s="38"/>
      <c r="TTZ111" s="38"/>
      <c r="TUA111" s="38"/>
      <c r="TUB111" s="38"/>
      <c r="TUC111" s="38"/>
      <c r="TUD111" s="38"/>
      <c r="TUE111" s="38"/>
      <c r="TUF111" s="38"/>
      <c r="TUG111" s="38"/>
      <c r="TUH111" s="38"/>
      <c r="TUI111" s="38"/>
      <c r="TUJ111" s="38"/>
      <c r="TUK111" s="38"/>
      <c r="TUL111" s="38"/>
      <c r="TUM111" s="38"/>
      <c r="TUN111" s="38"/>
      <c r="TUO111" s="38"/>
      <c r="TUP111" s="38"/>
      <c r="TUQ111" s="38"/>
      <c r="TUR111" s="38"/>
      <c r="TUS111" s="38"/>
      <c r="TUT111" s="38"/>
      <c r="TUU111" s="38"/>
      <c r="TUV111" s="38"/>
      <c r="TUW111" s="38"/>
      <c r="TUX111" s="38"/>
      <c r="TUY111" s="38"/>
      <c r="TUZ111" s="38"/>
      <c r="TVA111" s="38"/>
      <c r="TVB111" s="38"/>
      <c r="TVC111" s="38"/>
      <c r="TVD111" s="38"/>
      <c r="TVE111" s="38"/>
      <c r="TVF111" s="38"/>
      <c r="TVG111" s="38"/>
      <c r="TVH111" s="38"/>
      <c r="TVI111" s="38"/>
      <c r="TVJ111" s="38"/>
      <c r="TVK111" s="38"/>
      <c r="TVL111" s="38"/>
      <c r="TVM111" s="38"/>
      <c r="TVN111" s="38"/>
      <c r="TVO111" s="38"/>
      <c r="TVP111" s="38"/>
      <c r="TVQ111" s="38"/>
      <c r="TVR111" s="38"/>
      <c r="TVS111" s="38"/>
      <c r="TVT111" s="38"/>
      <c r="TVU111" s="38"/>
      <c r="TVV111" s="38"/>
      <c r="TVW111" s="38"/>
      <c r="TVX111" s="38"/>
      <c r="TVY111" s="38"/>
      <c r="TVZ111" s="38"/>
      <c r="TWA111" s="38"/>
      <c r="TWB111" s="38"/>
      <c r="TWC111" s="38"/>
      <c r="TWD111" s="38"/>
      <c r="TWE111" s="38"/>
      <c r="TWF111" s="38"/>
      <c r="TWG111" s="38"/>
      <c r="TWH111" s="38"/>
      <c r="TWI111" s="38"/>
      <c r="TWJ111" s="38"/>
      <c r="TWK111" s="38"/>
      <c r="TWL111" s="38"/>
      <c r="TWM111" s="38"/>
      <c r="TWN111" s="38"/>
      <c r="TWO111" s="38"/>
      <c r="TWP111" s="38"/>
      <c r="TWQ111" s="38"/>
      <c r="TWR111" s="38"/>
      <c r="TWS111" s="38"/>
      <c r="TWT111" s="38"/>
      <c r="TWU111" s="38"/>
      <c r="TWV111" s="38"/>
      <c r="TWW111" s="38"/>
      <c r="TWX111" s="38"/>
      <c r="TWY111" s="38"/>
      <c r="TWZ111" s="38"/>
      <c r="TXA111" s="38"/>
      <c r="TXB111" s="38"/>
      <c r="TXC111" s="38"/>
      <c r="TXD111" s="38"/>
      <c r="TXE111" s="38"/>
      <c r="TXF111" s="38"/>
      <c r="TXG111" s="38"/>
      <c r="TXH111" s="38"/>
      <c r="TXI111" s="38"/>
      <c r="TXJ111" s="38"/>
      <c r="TXK111" s="38"/>
      <c r="TXL111" s="38"/>
      <c r="TXM111" s="38"/>
      <c r="TXN111" s="38"/>
      <c r="TXO111" s="38"/>
      <c r="TXP111" s="38"/>
      <c r="TXQ111" s="38"/>
      <c r="TXR111" s="38"/>
      <c r="TXS111" s="38"/>
      <c r="TXT111" s="38"/>
      <c r="TXU111" s="38"/>
      <c r="TXV111" s="38"/>
      <c r="TXW111" s="38"/>
      <c r="TXX111" s="38"/>
      <c r="TXY111" s="38"/>
      <c r="TXZ111" s="38"/>
      <c r="TYA111" s="38"/>
      <c r="TYB111" s="38"/>
      <c r="TYC111" s="38"/>
      <c r="TYD111" s="38"/>
      <c r="TYE111" s="38"/>
      <c r="TYF111" s="38"/>
      <c r="TYG111" s="38"/>
      <c r="TYH111" s="38"/>
      <c r="TYI111" s="38"/>
      <c r="TYJ111" s="38"/>
      <c r="TYK111" s="38"/>
      <c r="TYL111" s="38"/>
      <c r="TYM111" s="38"/>
      <c r="TYN111" s="38"/>
      <c r="TYO111" s="38"/>
      <c r="TYP111" s="38"/>
      <c r="TYQ111" s="38"/>
      <c r="TYR111" s="38"/>
      <c r="TYS111" s="38"/>
      <c r="TYT111" s="38"/>
      <c r="TYU111" s="38"/>
      <c r="TYV111" s="38"/>
      <c r="TYW111" s="38"/>
      <c r="TYX111" s="38"/>
      <c r="TYY111" s="38"/>
      <c r="TYZ111" s="38"/>
      <c r="TZA111" s="38"/>
      <c r="TZB111" s="38"/>
      <c r="TZC111" s="38"/>
      <c r="TZD111" s="38"/>
      <c r="TZE111" s="38"/>
      <c r="TZF111" s="38"/>
      <c r="TZG111" s="38"/>
      <c r="TZH111" s="38"/>
      <c r="TZI111" s="38"/>
      <c r="TZJ111" s="38"/>
      <c r="TZK111" s="38"/>
      <c r="TZL111" s="38"/>
      <c r="TZM111" s="38"/>
      <c r="TZN111" s="38"/>
      <c r="TZO111" s="38"/>
      <c r="TZP111" s="38"/>
      <c r="TZQ111" s="38"/>
      <c r="TZR111" s="38"/>
      <c r="TZS111" s="38"/>
      <c r="TZT111" s="38"/>
      <c r="TZU111" s="38"/>
      <c r="TZV111" s="38"/>
      <c r="TZW111" s="38"/>
      <c r="TZX111" s="38"/>
      <c r="TZY111" s="38"/>
      <c r="TZZ111" s="38"/>
      <c r="UAA111" s="38"/>
      <c r="UAB111" s="38"/>
      <c r="UAC111" s="38"/>
      <c r="UAD111" s="38"/>
      <c r="UAE111" s="38"/>
      <c r="UAF111" s="38"/>
      <c r="UAG111" s="38"/>
      <c r="UAH111" s="38"/>
      <c r="UAI111" s="38"/>
      <c r="UAJ111" s="38"/>
      <c r="UAK111" s="38"/>
      <c r="UAL111" s="38"/>
      <c r="UAM111" s="38"/>
      <c r="UAN111" s="38"/>
      <c r="UAO111" s="38"/>
      <c r="UAP111" s="38"/>
      <c r="UAQ111" s="38"/>
      <c r="UAR111" s="38"/>
      <c r="UAS111" s="38"/>
      <c r="UAT111" s="38"/>
      <c r="UAU111" s="38"/>
      <c r="UAV111" s="38"/>
      <c r="UAW111" s="38"/>
      <c r="UAX111" s="38"/>
      <c r="UAY111" s="38"/>
      <c r="UAZ111" s="38"/>
      <c r="UBA111" s="38"/>
      <c r="UBB111" s="38"/>
      <c r="UBC111" s="38"/>
      <c r="UBD111" s="38"/>
      <c r="UBE111" s="38"/>
      <c r="UBF111" s="38"/>
      <c r="UBG111" s="38"/>
      <c r="UBH111" s="38"/>
      <c r="UBI111" s="38"/>
      <c r="UBJ111" s="38"/>
      <c r="UBK111" s="38"/>
      <c r="UBL111" s="38"/>
      <c r="UBM111" s="38"/>
      <c r="UBN111" s="38"/>
      <c r="UBO111" s="38"/>
      <c r="UBP111" s="38"/>
      <c r="UBQ111" s="38"/>
      <c r="UBR111" s="38"/>
      <c r="UBS111" s="38"/>
      <c r="UBT111" s="38"/>
      <c r="UBU111" s="38"/>
      <c r="UBV111" s="38"/>
      <c r="UBW111" s="38"/>
      <c r="UBX111" s="38"/>
      <c r="UBY111" s="38"/>
      <c r="UBZ111" s="38"/>
      <c r="UCA111" s="38"/>
      <c r="UCB111" s="38"/>
      <c r="UCC111" s="38"/>
      <c r="UCD111" s="38"/>
      <c r="UCE111" s="38"/>
      <c r="UCF111" s="38"/>
      <c r="UCG111" s="38"/>
      <c r="UCH111" s="38"/>
      <c r="UCI111" s="38"/>
      <c r="UCJ111" s="38"/>
      <c r="UCK111" s="38"/>
      <c r="UCL111" s="38"/>
      <c r="UCM111" s="38"/>
      <c r="UCN111" s="38"/>
      <c r="UCO111" s="38"/>
      <c r="UCP111" s="38"/>
      <c r="UCQ111" s="38"/>
      <c r="UCR111" s="38"/>
      <c r="UCS111" s="38"/>
      <c r="UCT111" s="38"/>
      <c r="UCU111" s="38"/>
      <c r="UCV111" s="38"/>
      <c r="UCW111" s="38"/>
      <c r="UCX111" s="38"/>
      <c r="UCY111" s="38"/>
      <c r="UCZ111" s="38"/>
      <c r="UDA111" s="38"/>
      <c r="UDB111" s="38"/>
      <c r="UDC111" s="38"/>
      <c r="UDD111" s="38"/>
      <c r="UDE111" s="38"/>
      <c r="UDF111" s="38"/>
      <c r="UDG111" s="38"/>
      <c r="UDH111" s="38"/>
      <c r="UDI111" s="38"/>
      <c r="UDJ111" s="38"/>
      <c r="UDK111" s="38"/>
      <c r="UDL111" s="38"/>
      <c r="UDM111" s="38"/>
      <c r="UDN111" s="38"/>
      <c r="UDO111" s="38"/>
      <c r="UDP111" s="38"/>
      <c r="UDQ111" s="38"/>
      <c r="UDR111" s="38"/>
      <c r="UDS111" s="38"/>
      <c r="UDT111" s="38"/>
      <c r="UDU111" s="38"/>
      <c r="UDV111" s="38"/>
      <c r="UDW111" s="38"/>
      <c r="UDX111" s="38"/>
      <c r="UDY111" s="38"/>
      <c r="UDZ111" s="38"/>
      <c r="UEA111" s="38"/>
      <c r="UEB111" s="38"/>
      <c r="UEC111" s="38"/>
      <c r="UED111" s="38"/>
      <c r="UEE111" s="38"/>
      <c r="UEF111" s="38"/>
      <c r="UEG111" s="38"/>
      <c r="UEH111" s="38"/>
      <c r="UEI111" s="38"/>
      <c r="UEJ111" s="38"/>
      <c r="UEK111" s="38"/>
      <c r="UEL111" s="38"/>
      <c r="UEM111" s="38"/>
      <c r="UEN111" s="38"/>
      <c r="UEO111" s="38"/>
      <c r="UEP111" s="38"/>
      <c r="UEQ111" s="38"/>
      <c r="UER111" s="38"/>
      <c r="UES111" s="38"/>
      <c r="UET111" s="38"/>
      <c r="UEU111" s="38"/>
      <c r="UEV111" s="38"/>
      <c r="UEW111" s="38"/>
      <c r="UEX111" s="38"/>
      <c r="UEY111" s="38"/>
      <c r="UEZ111" s="38"/>
      <c r="UFA111" s="38"/>
      <c r="UFB111" s="38"/>
      <c r="UFC111" s="38"/>
      <c r="UFD111" s="38"/>
      <c r="UFE111" s="38"/>
      <c r="UFF111" s="38"/>
      <c r="UFG111" s="38"/>
      <c r="UFH111" s="38"/>
      <c r="UFI111" s="38"/>
      <c r="UFJ111" s="38"/>
      <c r="UFK111" s="38"/>
      <c r="UFL111" s="38"/>
      <c r="UFM111" s="38"/>
      <c r="UFN111" s="38"/>
      <c r="UFO111" s="38"/>
      <c r="UFP111" s="38"/>
      <c r="UFQ111" s="38"/>
      <c r="UFR111" s="38"/>
      <c r="UFS111" s="38"/>
      <c r="UFT111" s="38"/>
      <c r="UFU111" s="38"/>
      <c r="UFV111" s="38"/>
      <c r="UFW111" s="38"/>
      <c r="UFX111" s="38"/>
      <c r="UFY111" s="38"/>
      <c r="UFZ111" s="38"/>
      <c r="UGA111" s="38"/>
      <c r="UGB111" s="38"/>
      <c r="UGC111" s="38"/>
      <c r="UGD111" s="38"/>
      <c r="UGE111" s="38"/>
      <c r="UGF111" s="38"/>
      <c r="UGG111" s="38"/>
      <c r="UGH111" s="38"/>
      <c r="UGI111" s="38"/>
      <c r="UGJ111" s="38"/>
      <c r="UGK111" s="38"/>
      <c r="UGL111" s="38"/>
      <c r="UGM111" s="38"/>
      <c r="UGN111" s="38"/>
      <c r="UGO111" s="38"/>
      <c r="UGP111" s="38"/>
      <c r="UGQ111" s="38"/>
      <c r="UGR111" s="38"/>
      <c r="UGS111" s="38"/>
      <c r="UGT111" s="38"/>
      <c r="UGU111" s="38"/>
      <c r="UGV111" s="38"/>
      <c r="UGW111" s="38"/>
      <c r="UGX111" s="38"/>
      <c r="UGY111" s="38"/>
      <c r="UGZ111" s="38"/>
      <c r="UHA111" s="38"/>
      <c r="UHB111" s="38"/>
      <c r="UHC111" s="38"/>
      <c r="UHD111" s="38"/>
      <c r="UHE111" s="38"/>
      <c r="UHF111" s="38"/>
      <c r="UHG111" s="38"/>
      <c r="UHH111" s="38"/>
      <c r="UHI111" s="38"/>
      <c r="UHJ111" s="38"/>
      <c r="UHK111" s="38"/>
      <c r="UHL111" s="38"/>
      <c r="UHM111" s="38"/>
      <c r="UHN111" s="38"/>
      <c r="UHO111" s="38"/>
      <c r="UHP111" s="38"/>
      <c r="UHQ111" s="38"/>
      <c r="UHR111" s="38"/>
      <c r="UHS111" s="38"/>
      <c r="UHT111" s="38"/>
      <c r="UHU111" s="38"/>
      <c r="UHV111" s="38"/>
      <c r="UHW111" s="38"/>
      <c r="UHX111" s="38"/>
      <c r="UHY111" s="38"/>
      <c r="UHZ111" s="38"/>
      <c r="UIA111" s="38"/>
      <c r="UIB111" s="38"/>
      <c r="UIC111" s="38"/>
      <c r="UID111" s="38"/>
      <c r="UIE111" s="38"/>
      <c r="UIF111" s="38"/>
      <c r="UIG111" s="38"/>
      <c r="UIH111" s="38"/>
      <c r="UII111" s="38"/>
      <c r="UIJ111" s="38"/>
      <c r="UIK111" s="38"/>
      <c r="UIL111" s="38"/>
      <c r="UIM111" s="38"/>
      <c r="UIN111" s="38"/>
      <c r="UIO111" s="38"/>
      <c r="UIP111" s="38"/>
      <c r="UIQ111" s="38"/>
      <c r="UIR111" s="38"/>
      <c r="UIS111" s="38"/>
      <c r="UIT111" s="38"/>
      <c r="UIU111" s="38"/>
      <c r="UIV111" s="38"/>
      <c r="UIW111" s="38"/>
      <c r="UIX111" s="38"/>
      <c r="UIY111" s="38"/>
      <c r="UIZ111" s="38"/>
      <c r="UJA111" s="38"/>
      <c r="UJB111" s="38"/>
      <c r="UJC111" s="38"/>
      <c r="UJD111" s="38"/>
      <c r="UJE111" s="38"/>
      <c r="UJF111" s="38"/>
      <c r="UJG111" s="38"/>
      <c r="UJH111" s="38"/>
      <c r="UJI111" s="38"/>
      <c r="UJJ111" s="38"/>
      <c r="UJK111" s="38"/>
      <c r="UJL111" s="38"/>
      <c r="UJM111" s="38"/>
      <c r="UJN111" s="38"/>
      <c r="UJO111" s="38"/>
      <c r="UJP111" s="38"/>
      <c r="UJQ111" s="38"/>
      <c r="UJR111" s="38"/>
      <c r="UJS111" s="38"/>
      <c r="UJT111" s="38"/>
      <c r="UJU111" s="38"/>
      <c r="UJV111" s="38"/>
      <c r="UJW111" s="38"/>
      <c r="UJX111" s="38"/>
      <c r="UJY111" s="38"/>
      <c r="UJZ111" s="38"/>
      <c r="UKA111" s="38"/>
      <c r="UKB111" s="38"/>
      <c r="UKC111" s="38"/>
      <c r="UKD111" s="38"/>
      <c r="UKE111" s="38"/>
      <c r="UKF111" s="38"/>
      <c r="UKG111" s="38"/>
      <c r="UKH111" s="38"/>
      <c r="UKI111" s="38"/>
      <c r="UKJ111" s="38"/>
      <c r="UKK111" s="38"/>
      <c r="UKL111" s="38"/>
      <c r="UKM111" s="38"/>
      <c r="UKN111" s="38"/>
      <c r="UKO111" s="38"/>
      <c r="UKP111" s="38"/>
      <c r="UKQ111" s="38"/>
      <c r="UKR111" s="38"/>
      <c r="UKS111" s="38"/>
      <c r="UKT111" s="38"/>
      <c r="UKU111" s="38"/>
      <c r="UKV111" s="38"/>
      <c r="UKW111" s="38"/>
      <c r="UKX111" s="38"/>
      <c r="UKY111" s="38"/>
      <c r="UKZ111" s="38"/>
      <c r="ULA111" s="38"/>
      <c r="ULB111" s="38"/>
      <c r="ULC111" s="38"/>
      <c r="ULD111" s="38"/>
      <c r="ULE111" s="38"/>
      <c r="ULF111" s="38"/>
      <c r="ULG111" s="38"/>
      <c r="ULH111" s="38"/>
      <c r="ULI111" s="38"/>
      <c r="ULJ111" s="38"/>
      <c r="ULK111" s="38"/>
      <c r="ULL111" s="38"/>
      <c r="ULM111" s="38"/>
      <c r="ULN111" s="38"/>
      <c r="ULO111" s="38"/>
      <c r="ULP111" s="38"/>
      <c r="ULQ111" s="38"/>
      <c r="ULR111" s="38"/>
      <c r="ULS111" s="38"/>
      <c r="ULT111" s="38"/>
      <c r="ULU111" s="38"/>
      <c r="ULV111" s="38"/>
      <c r="ULW111" s="38"/>
      <c r="ULX111" s="38"/>
      <c r="ULY111" s="38"/>
      <c r="ULZ111" s="38"/>
      <c r="UMA111" s="38"/>
      <c r="UMB111" s="38"/>
      <c r="UMC111" s="38"/>
      <c r="UMD111" s="38"/>
      <c r="UME111" s="38"/>
      <c r="UMF111" s="38"/>
      <c r="UMG111" s="38"/>
      <c r="UMH111" s="38"/>
      <c r="UMI111" s="38"/>
      <c r="UMJ111" s="38"/>
      <c r="UMK111" s="38"/>
      <c r="UML111" s="38"/>
      <c r="UMM111" s="38"/>
      <c r="UMN111" s="38"/>
      <c r="UMO111" s="38"/>
      <c r="UMP111" s="38"/>
      <c r="UMQ111" s="38"/>
      <c r="UMR111" s="38"/>
      <c r="UMS111" s="38"/>
      <c r="UMT111" s="38"/>
      <c r="UMU111" s="38"/>
      <c r="UMV111" s="38"/>
      <c r="UMW111" s="38"/>
      <c r="UMX111" s="38"/>
      <c r="UMY111" s="38"/>
      <c r="UMZ111" s="38"/>
      <c r="UNA111" s="38"/>
      <c r="UNB111" s="38"/>
      <c r="UNC111" s="38"/>
      <c r="UND111" s="38"/>
      <c r="UNE111" s="38"/>
      <c r="UNF111" s="38"/>
      <c r="UNG111" s="38"/>
      <c r="UNH111" s="38"/>
      <c r="UNI111" s="38"/>
      <c r="UNJ111" s="38"/>
      <c r="UNK111" s="38"/>
      <c r="UNL111" s="38"/>
      <c r="UNM111" s="38"/>
      <c r="UNN111" s="38"/>
      <c r="UNO111" s="38"/>
      <c r="UNP111" s="38"/>
      <c r="UNQ111" s="38"/>
      <c r="UNR111" s="38"/>
      <c r="UNS111" s="38"/>
      <c r="UNT111" s="38"/>
      <c r="UNU111" s="38"/>
      <c r="UNV111" s="38"/>
      <c r="UNW111" s="38"/>
      <c r="UNX111" s="38"/>
      <c r="UNY111" s="38"/>
      <c r="UNZ111" s="38"/>
      <c r="UOA111" s="38"/>
      <c r="UOB111" s="38"/>
      <c r="UOC111" s="38"/>
      <c r="UOD111" s="38"/>
      <c r="UOE111" s="38"/>
      <c r="UOF111" s="38"/>
      <c r="UOG111" s="38"/>
      <c r="UOH111" s="38"/>
      <c r="UOI111" s="38"/>
      <c r="UOJ111" s="38"/>
      <c r="UOK111" s="38"/>
      <c r="UOL111" s="38"/>
      <c r="UOM111" s="38"/>
      <c r="UON111" s="38"/>
      <c r="UOO111" s="38"/>
      <c r="UOP111" s="38"/>
      <c r="UOQ111" s="38"/>
      <c r="UOR111" s="38"/>
      <c r="UOS111" s="38"/>
      <c r="UOT111" s="38"/>
      <c r="UOU111" s="38"/>
      <c r="UOV111" s="38"/>
      <c r="UOW111" s="38"/>
      <c r="UOX111" s="38"/>
      <c r="UOY111" s="38"/>
      <c r="UOZ111" s="38"/>
      <c r="UPA111" s="38"/>
      <c r="UPB111" s="38"/>
      <c r="UPC111" s="38"/>
      <c r="UPD111" s="38"/>
      <c r="UPE111" s="38"/>
      <c r="UPF111" s="38"/>
      <c r="UPG111" s="38"/>
      <c r="UPH111" s="38"/>
      <c r="UPI111" s="38"/>
      <c r="UPJ111" s="38"/>
      <c r="UPK111" s="38"/>
      <c r="UPL111" s="38"/>
      <c r="UPM111" s="38"/>
      <c r="UPN111" s="38"/>
      <c r="UPO111" s="38"/>
      <c r="UPP111" s="38"/>
      <c r="UPQ111" s="38"/>
      <c r="UPR111" s="38"/>
      <c r="UPS111" s="38"/>
      <c r="UPT111" s="38"/>
      <c r="UPU111" s="38"/>
      <c r="UPV111" s="38"/>
      <c r="UPW111" s="38"/>
      <c r="UPX111" s="38"/>
      <c r="UPY111" s="38"/>
      <c r="UPZ111" s="38"/>
      <c r="UQA111" s="38"/>
      <c r="UQB111" s="38"/>
      <c r="UQC111" s="38"/>
      <c r="UQD111" s="38"/>
      <c r="UQE111" s="38"/>
      <c r="UQF111" s="38"/>
      <c r="UQG111" s="38"/>
      <c r="UQH111" s="38"/>
      <c r="UQI111" s="38"/>
      <c r="UQJ111" s="38"/>
      <c r="UQK111" s="38"/>
      <c r="UQL111" s="38"/>
      <c r="UQM111" s="38"/>
      <c r="UQN111" s="38"/>
      <c r="UQO111" s="38"/>
      <c r="UQP111" s="38"/>
      <c r="UQQ111" s="38"/>
      <c r="UQR111" s="38"/>
      <c r="UQS111" s="38"/>
      <c r="UQT111" s="38"/>
      <c r="UQU111" s="38"/>
      <c r="UQV111" s="38"/>
      <c r="UQW111" s="38"/>
      <c r="UQX111" s="38"/>
      <c r="UQY111" s="38"/>
      <c r="UQZ111" s="38"/>
      <c r="URA111" s="38"/>
      <c r="URB111" s="38"/>
      <c r="URC111" s="38"/>
      <c r="URD111" s="38"/>
      <c r="URE111" s="38"/>
      <c r="URF111" s="38"/>
      <c r="URG111" s="38"/>
      <c r="URH111" s="38"/>
      <c r="URI111" s="38"/>
      <c r="URJ111" s="38"/>
      <c r="URK111" s="38"/>
      <c r="URL111" s="38"/>
      <c r="URM111" s="38"/>
      <c r="URN111" s="38"/>
      <c r="URO111" s="38"/>
      <c r="URP111" s="38"/>
      <c r="URQ111" s="38"/>
      <c r="URR111" s="38"/>
      <c r="URS111" s="38"/>
      <c r="URT111" s="38"/>
      <c r="URU111" s="38"/>
      <c r="URV111" s="38"/>
      <c r="URW111" s="38"/>
      <c r="URX111" s="38"/>
      <c r="URY111" s="38"/>
      <c r="URZ111" s="38"/>
      <c r="USA111" s="38"/>
      <c r="USB111" s="38"/>
      <c r="USC111" s="38"/>
      <c r="USD111" s="38"/>
      <c r="USE111" s="38"/>
      <c r="USF111" s="38"/>
      <c r="USG111" s="38"/>
      <c r="USH111" s="38"/>
      <c r="USI111" s="38"/>
      <c r="USJ111" s="38"/>
      <c r="USK111" s="38"/>
      <c r="USL111" s="38"/>
      <c r="USM111" s="38"/>
      <c r="USN111" s="38"/>
      <c r="USO111" s="38"/>
      <c r="USP111" s="38"/>
      <c r="USQ111" s="38"/>
      <c r="USR111" s="38"/>
      <c r="USS111" s="38"/>
      <c r="UST111" s="38"/>
      <c r="USU111" s="38"/>
      <c r="USV111" s="38"/>
      <c r="USW111" s="38"/>
      <c r="USX111" s="38"/>
      <c r="USY111" s="38"/>
      <c r="USZ111" s="38"/>
      <c r="UTA111" s="38"/>
      <c r="UTB111" s="38"/>
      <c r="UTC111" s="38"/>
      <c r="UTD111" s="38"/>
      <c r="UTE111" s="38"/>
      <c r="UTF111" s="38"/>
      <c r="UTG111" s="38"/>
      <c r="UTH111" s="38"/>
      <c r="UTI111" s="38"/>
      <c r="UTJ111" s="38"/>
      <c r="UTK111" s="38"/>
      <c r="UTL111" s="38"/>
      <c r="UTM111" s="38"/>
      <c r="UTN111" s="38"/>
      <c r="UTO111" s="38"/>
      <c r="UTP111" s="38"/>
      <c r="UTQ111" s="38"/>
      <c r="UTR111" s="38"/>
      <c r="UTS111" s="38"/>
      <c r="UTT111" s="38"/>
      <c r="UTU111" s="38"/>
      <c r="UTV111" s="38"/>
      <c r="UTW111" s="38"/>
      <c r="UTX111" s="38"/>
      <c r="UTY111" s="38"/>
      <c r="UTZ111" s="38"/>
      <c r="UUA111" s="38"/>
      <c r="UUB111" s="38"/>
      <c r="UUC111" s="38"/>
      <c r="UUD111" s="38"/>
      <c r="UUE111" s="38"/>
      <c r="UUF111" s="38"/>
      <c r="UUG111" s="38"/>
      <c r="UUH111" s="38"/>
      <c r="UUI111" s="38"/>
      <c r="UUJ111" s="38"/>
      <c r="UUK111" s="38"/>
      <c r="UUL111" s="38"/>
      <c r="UUM111" s="38"/>
      <c r="UUN111" s="38"/>
      <c r="UUO111" s="38"/>
      <c r="UUP111" s="38"/>
      <c r="UUQ111" s="38"/>
      <c r="UUR111" s="38"/>
      <c r="UUS111" s="38"/>
      <c r="UUT111" s="38"/>
      <c r="UUU111" s="38"/>
      <c r="UUV111" s="38"/>
      <c r="UUW111" s="38"/>
      <c r="UUX111" s="38"/>
      <c r="UUY111" s="38"/>
      <c r="UUZ111" s="38"/>
      <c r="UVA111" s="38"/>
      <c r="UVB111" s="38"/>
      <c r="UVC111" s="38"/>
      <c r="UVD111" s="38"/>
      <c r="UVE111" s="38"/>
      <c r="UVF111" s="38"/>
      <c r="UVG111" s="38"/>
      <c r="UVH111" s="38"/>
      <c r="UVI111" s="38"/>
      <c r="UVJ111" s="38"/>
      <c r="UVK111" s="38"/>
      <c r="UVL111" s="38"/>
      <c r="UVM111" s="38"/>
      <c r="UVN111" s="38"/>
      <c r="UVO111" s="38"/>
      <c r="UVP111" s="38"/>
      <c r="UVQ111" s="38"/>
      <c r="UVR111" s="38"/>
      <c r="UVS111" s="38"/>
      <c r="UVT111" s="38"/>
      <c r="UVU111" s="38"/>
      <c r="UVV111" s="38"/>
      <c r="UVW111" s="38"/>
      <c r="UVX111" s="38"/>
      <c r="UVY111" s="38"/>
      <c r="UVZ111" s="38"/>
      <c r="UWA111" s="38"/>
      <c r="UWB111" s="38"/>
      <c r="UWC111" s="38"/>
      <c r="UWD111" s="38"/>
      <c r="UWE111" s="38"/>
      <c r="UWF111" s="38"/>
      <c r="UWG111" s="38"/>
      <c r="UWH111" s="38"/>
      <c r="UWI111" s="38"/>
      <c r="UWJ111" s="38"/>
      <c r="UWK111" s="38"/>
      <c r="UWL111" s="38"/>
      <c r="UWM111" s="38"/>
      <c r="UWN111" s="38"/>
      <c r="UWO111" s="38"/>
      <c r="UWP111" s="38"/>
      <c r="UWQ111" s="38"/>
      <c r="UWR111" s="38"/>
      <c r="UWS111" s="38"/>
      <c r="UWT111" s="38"/>
      <c r="UWU111" s="38"/>
      <c r="UWV111" s="38"/>
      <c r="UWW111" s="38"/>
      <c r="UWX111" s="38"/>
      <c r="UWY111" s="38"/>
      <c r="UWZ111" s="38"/>
      <c r="UXA111" s="38"/>
      <c r="UXB111" s="38"/>
      <c r="UXC111" s="38"/>
      <c r="UXD111" s="38"/>
      <c r="UXE111" s="38"/>
      <c r="UXF111" s="38"/>
      <c r="UXG111" s="38"/>
      <c r="UXH111" s="38"/>
      <c r="UXI111" s="38"/>
      <c r="UXJ111" s="38"/>
      <c r="UXK111" s="38"/>
      <c r="UXL111" s="38"/>
      <c r="UXM111" s="38"/>
      <c r="UXN111" s="38"/>
      <c r="UXO111" s="38"/>
      <c r="UXP111" s="38"/>
      <c r="UXQ111" s="38"/>
      <c r="UXR111" s="38"/>
      <c r="UXS111" s="38"/>
      <c r="UXT111" s="38"/>
      <c r="UXU111" s="38"/>
      <c r="UXV111" s="38"/>
      <c r="UXW111" s="38"/>
      <c r="UXX111" s="38"/>
      <c r="UXY111" s="38"/>
      <c r="UXZ111" s="38"/>
      <c r="UYA111" s="38"/>
      <c r="UYB111" s="38"/>
      <c r="UYC111" s="38"/>
      <c r="UYD111" s="38"/>
      <c r="UYE111" s="38"/>
      <c r="UYF111" s="38"/>
      <c r="UYG111" s="38"/>
      <c r="UYH111" s="38"/>
      <c r="UYI111" s="38"/>
      <c r="UYJ111" s="38"/>
      <c r="UYK111" s="38"/>
      <c r="UYL111" s="38"/>
      <c r="UYM111" s="38"/>
      <c r="UYN111" s="38"/>
      <c r="UYO111" s="38"/>
      <c r="UYP111" s="38"/>
      <c r="UYQ111" s="38"/>
      <c r="UYR111" s="38"/>
      <c r="UYS111" s="38"/>
      <c r="UYT111" s="38"/>
      <c r="UYU111" s="38"/>
      <c r="UYV111" s="38"/>
      <c r="UYW111" s="38"/>
      <c r="UYX111" s="38"/>
      <c r="UYY111" s="38"/>
      <c r="UYZ111" s="38"/>
      <c r="UZA111" s="38"/>
      <c r="UZB111" s="38"/>
      <c r="UZC111" s="38"/>
      <c r="UZD111" s="38"/>
      <c r="UZE111" s="38"/>
      <c r="UZF111" s="38"/>
      <c r="UZG111" s="38"/>
      <c r="UZH111" s="38"/>
      <c r="UZI111" s="38"/>
      <c r="UZJ111" s="38"/>
      <c r="UZK111" s="38"/>
      <c r="UZL111" s="38"/>
      <c r="UZM111" s="38"/>
      <c r="UZN111" s="38"/>
      <c r="UZO111" s="38"/>
      <c r="UZP111" s="38"/>
      <c r="UZQ111" s="38"/>
      <c r="UZR111" s="38"/>
      <c r="UZS111" s="38"/>
      <c r="UZT111" s="38"/>
      <c r="UZU111" s="38"/>
      <c r="UZV111" s="38"/>
      <c r="UZW111" s="38"/>
      <c r="UZX111" s="38"/>
      <c r="UZY111" s="38"/>
      <c r="UZZ111" s="38"/>
      <c r="VAA111" s="38"/>
      <c r="VAB111" s="38"/>
      <c r="VAC111" s="38"/>
      <c r="VAD111" s="38"/>
      <c r="VAE111" s="38"/>
      <c r="VAF111" s="38"/>
      <c r="VAG111" s="38"/>
      <c r="VAH111" s="38"/>
      <c r="VAI111" s="38"/>
      <c r="VAJ111" s="38"/>
      <c r="VAK111" s="38"/>
      <c r="VAL111" s="38"/>
      <c r="VAM111" s="38"/>
      <c r="VAN111" s="38"/>
      <c r="VAO111" s="38"/>
      <c r="VAP111" s="38"/>
      <c r="VAQ111" s="38"/>
      <c r="VAR111" s="38"/>
      <c r="VAS111" s="38"/>
      <c r="VAT111" s="38"/>
      <c r="VAU111" s="38"/>
      <c r="VAV111" s="38"/>
      <c r="VAW111" s="38"/>
      <c r="VAX111" s="38"/>
      <c r="VAY111" s="38"/>
      <c r="VAZ111" s="38"/>
      <c r="VBA111" s="38"/>
      <c r="VBB111" s="38"/>
      <c r="VBC111" s="38"/>
      <c r="VBD111" s="38"/>
      <c r="VBE111" s="38"/>
      <c r="VBF111" s="38"/>
      <c r="VBG111" s="38"/>
      <c r="VBH111" s="38"/>
      <c r="VBI111" s="38"/>
      <c r="VBJ111" s="38"/>
      <c r="VBK111" s="38"/>
      <c r="VBL111" s="38"/>
      <c r="VBM111" s="38"/>
      <c r="VBN111" s="38"/>
      <c r="VBO111" s="38"/>
      <c r="VBP111" s="38"/>
      <c r="VBQ111" s="38"/>
      <c r="VBR111" s="38"/>
      <c r="VBS111" s="38"/>
      <c r="VBT111" s="38"/>
      <c r="VBU111" s="38"/>
      <c r="VBV111" s="38"/>
      <c r="VBW111" s="38"/>
      <c r="VBX111" s="38"/>
      <c r="VBY111" s="38"/>
      <c r="VBZ111" s="38"/>
      <c r="VCA111" s="38"/>
      <c r="VCB111" s="38"/>
      <c r="VCC111" s="38"/>
      <c r="VCD111" s="38"/>
      <c r="VCE111" s="38"/>
      <c r="VCF111" s="38"/>
      <c r="VCG111" s="38"/>
      <c r="VCH111" s="38"/>
      <c r="VCI111" s="38"/>
      <c r="VCJ111" s="38"/>
      <c r="VCK111" s="38"/>
      <c r="VCL111" s="38"/>
      <c r="VCM111" s="38"/>
      <c r="VCN111" s="38"/>
      <c r="VCO111" s="38"/>
      <c r="VCP111" s="38"/>
      <c r="VCQ111" s="38"/>
      <c r="VCR111" s="38"/>
      <c r="VCS111" s="38"/>
      <c r="VCT111" s="38"/>
      <c r="VCU111" s="38"/>
      <c r="VCV111" s="38"/>
      <c r="VCW111" s="38"/>
      <c r="VCX111" s="38"/>
      <c r="VCY111" s="38"/>
      <c r="VCZ111" s="38"/>
      <c r="VDA111" s="38"/>
      <c r="VDB111" s="38"/>
      <c r="VDC111" s="38"/>
      <c r="VDD111" s="38"/>
      <c r="VDE111" s="38"/>
      <c r="VDF111" s="38"/>
      <c r="VDG111" s="38"/>
      <c r="VDH111" s="38"/>
      <c r="VDI111" s="38"/>
      <c r="VDJ111" s="38"/>
      <c r="VDK111" s="38"/>
      <c r="VDL111" s="38"/>
      <c r="VDM111" s="38"/>
      <c r="VDN111" s="38"/>
      <c r="VDO111" s="38"/>
      <c r="VDP111" s="38"/>
      <c r="VDQ111" s="38"/>
      <c r="VDR111" s="38"/>
      <c r="VDS111" s="38"/>
      <c r="VDT111" s="38"/>
      <c r="VDU111" s="38"/>
      <c r="VDV111" s="38"/>
      <c r="VDW111" s="38"/>
      <c r="VDX111" s="38"/>
      <c r="VDY111" s="38"/>
      <c r="VDZ111" s="38"/>
      <c r="VEA111" s="38"/>
      <c r="VEB111" s="38"/>
      <c r="VEC111" s="38"/>
      <c r="VED111" s="38"/>
      <c r="VEE111" s="38"/>
      <c r="VEF111" s="38"/>
      <c r="VEG111" s="38"/>
      <c r="VEH111" s="38"/>
      <c r="VEI111" s="38"/>
      <c r="VEJ111" s="38"/>
      <c r="VEK111" s="38"/>
      <c r="VEL111" s="38"/>
      <c r="VEM111" s="38"/>
      <c r="VEN111" s="38"/>
      <c r="VEO111" s="38"/>
      <c r="VEP111" s="38"/>
      <c r="VEQ111" s="38"/>
      <c r="VER111" s="38"/>
      <c r="VES111" s="38"/>
      <c r="VET111" s="38"/>
      <c r="VEU111" s="38"/>
      <c r="VEV111" s="38"/>
      <c r="VEW111" s="38"/>
      <c r="VEX111" s="38"/>
      <c r="VEY111" s="38"/>
      <c r="VEZ111" s="38"/>
      <c r="VFA111" s="38"/>
      <c r="VFB111" s="38"/>
      <c r="VFC111" s="38"/>
      <c r="VFD111" s="38"/>
      <c r="VFE111" s="38"/>
      <c r="VFF111" s="38"/>
      <c r="VFG111" s="38"/>
      <c r="VFH111" s="38"/>
      <c r="VFI111" s="38"/>
      <c r="VFJ111" s="38"/>
      <c r="VFK111" s="38"/>
      <c r="VFL111" s="38"/>
      <c r="VFM111" s="38"/>
      <c r="VFN111" s="38"/>
      <c r="VFO111" s="38"/>
      <c r="VFP111" s="38"/>
      <c r="VFQ111" s="38"/>
      <c r="VFR111" s="38"/>
      <c r="VFS111" s="38"/>
      <c r="VFT111" s="38"/>
      <c r="VFU111" s="38"/>
      <c r="VFV111" s="38"/>
      <c r="VFW111" s="38"/>
      <c r="VFX111" s="38"/>
      <c r="VFY111" s="38"/>
      <c r="VFZ111" s="38"/>
      <c r="VGA111" s="38"/>
      <c r="VGB111" s="38"/>
      <c r="VGC111" s="38"/>
      <c r="VGD111" s="38"/>
      <c r="VGE111" s="38"/>
      <c r="VGF111" s="38"/>
      <c r="VGG111" s="38"/>
      <c r="VGH111" s="38"/>
      <c r="VGI111" s="38"/>
      <c r="VGJ111" s="38"/>
      <c r="VGK111" s="38"/>
      <c r="VGL111" s="38"/>
      <c r="VGM111" s="38"/>
      <c r="VGN111" s="38"/>
      <c r="VGO111" s="38"/>
      <c r="VGP111" s="38"/>
      <c r="VGQ111" s="38"/>
      <c r="VGR111" s="38"/>
      <c r="VGS111" s="38"/>
      <c r="VGT111" s="38"/>
      <c r="VGU111" s="38"/>
      <c r="VGV111" s="38"/>
      <c r="VGW111" s="38"/>
      <c r="VGX111" s="38"/>
      <c r="VGY111" s="38"/>
      <c r="VGZ111" s="38"/>
      <c r="VHA111" s="38"/>
      <c r="VHB111" s="38"/>
      <c r="VHC111" s="38"/>
      <c r="VHD111" s="38"/>
      <c r="VHE111" s="38"/>
      <c r="VHF111" s="38"/>
      <c r="VHG111" s="38"/>
      <c r="VHH111" s="38"/>
      <c r="VHI111" s="38"/>
      <c r="VHJ111" s="38"/>
      <c r="VHK111" s="38"/>
      <c r="VHL111" s="38"/>
      <c r="VHM111" s="38"/>
      <c r="VHN111" s="38"/>
      <c r="VHO111" s="38"/>
      <c r="VHP111" s="38"/>
      <c r="VHQ111" s="38"/>
      <c r="VHR111" s="38"/>
      <c r="VHS111" s="38"/>
      <c r="VHT111" s="38"/>
      <c r="VHU111" s="38"/>
      <c r="VHV111" s="38"/>
      <c r="VHW111" s="38"/>
      <c r="VHX111" s="38"/>
      <c r="VHY111" s="38"/>
      <c r="VHZ111" s="38"/>
      <c r="VIA111" s="38"/>
      <c r="VIB111" s="38"/>
      <c r="VIC111" s="38"/>
      <c r="VID111" s="38"/>
      <c r="VIE111" s="38"/>
      <c r="VIF111" s="38"/>
      <c r="VIG111" s="38"/>
      <c r="VIH111" s="38"/>
      <c r="VII111" s="38"/>
      <c r="VIJ111" s="38"/>
      <c r="VIK111" s="38"/>
      <c r="VIL111" s="38"/>
      <c r="VIM111" s="38"/>
      <c r="VIN111" s="38"/>
      <c r="VIO111" s="38"/>
      <c r="VIP111" s="38"/>
      <c r="VIQ111" s="38"/>
      <c r="VIR111" s="38"/>
      <c r="VIS111" s="38"/>
      <c r="VIT111" s="38"/>
      <c r="VIU111" s="38"/>
      <c r="VIV111" s="38"/>
      <c r="VIW111" s="38"/>
      <c r="VIX111" s="38"/>
      <c r="VIY111" s="38"/>
      <c r="VIZ111" s="38"/>
      <c r="VJA111" s="38"/>
      <c r="VJB111" s="38"/>
      <c r="VJC111" s="38"/>
      <c r="VJD111" s="38"/>
      <c r="VJE111" s="38"/>
      <c r="VJF111" s="38"/>
      <c r="VJG111" s="38"/>
      <c r="VJH111" s="38"/>
      <c r="VJI111" s="38"/>
      <c r="VJJ111" s="38"/>
      <c r="VJK111" s="38"/>
      <c r="VJL111" s="38"/>
      <c r="VJM111" s="38"/>
      <c r="VJN111" s="38"/>
      <c r="VJO111" s="38"/>
      <c r="VJP111" s="38"/>
      <c r="VJQ111" s="38"/>
      <c r="VJR111" s="38"/>
      <c r="VJS111" s="38"/>
      <c r="VJT111" s="38"/>
      <c r="VJU111" s="38"/>
      <c r="VJV111" s="38"/>
      <c r="VJW111" s="38"/>
      <c r="VJX111" s="38"/>
      <c r="VJY111" s="38"/>
      <c r="VJZ111" s="38"/>
      <c r="VKA111" s="38"/>
      <c r="VKB111" s="38"/>
      <c r="VKC111" s="38"/>
      <c r="VKD111" s="38"/>
      <c r="VKE111" s="38"/>
      <c r="VKF111" s="38"/>
      <c r="VKG111" s="38"/>
      <c r="VKH111" s="38"/>
      <c r="VKI111" s="38"/>
      <c r="VKJ111" s="38"/>
      <c r="VKK111" s="38"/>
      <c r="VKL111" s="38"/>
      <c r="VKM111" s="38"/>
      <c r="VKN111" s="38"/>
      <c r="VKO111" s="38"/>
      <c r="VKP111" s="38"/>
      <c r="VKQ111" s="38"/>
      <c r="VKR111" s="38"/>
      <c r="VKS111" s="38"/>
      <c r="VKT111" s="38"/>
      <c r="VKU111" s="38"/>
      <c r="VKV111" s="38"/>
      <c r="VKW111" s="38"/>
      <c r="VKX111" s="38"/>
      <c r="VKY111" s="38"/>
      <c r="VKZ111" s="38"/>
      <c r="VLA111" s="38"/>
      <c r="VLB111" s="38"/>
      <c r="VLC111" s="38"/>
      <c r="VLD111" s="38"/>
      <c r="VLE111" s="38"/>
      <c r="VLF111" s="38"/>
      <c r="VLG111" s="38"/>
      <c r="VLH111" s="38"/>
      <c r="VLI111" s="38"/>
      <c r="VLJ111" s="38"/>
      <c r="VLK111" s="38"/>
      <c r="VLL111" s="38"/>
      <c r="VLM111" s="38"/>
      <c r="VLN111" s="38"/>
      <c r="VLO111" s="38"/>
      <c r="VLP111" s="38"/>
      <c r="VLQ111" s="38"/>
      <c r="VLR111" s="38"/>
      <c r="VLS111" s="38"/>
      <c r="VLT111" s="38"/>
      <c r="VLU111" s="38"/>
      <c r="VLV111" s="38"/>
      <c r="VLW111" s="38"/>
      <c r="VLX111" s="38"/>
      <c r="VLY111" s="38"/>
      <c r="VLZ111" s="38"/>
      <c r="VMA111" s="38"/>
      <c r="VMB111" s="38"/>
      <c r="VMC111" s="38"/>
      <c r="VMD111" s="38"/>
      <c r="VME111" s="38"/>
      <c r="VMF111" s="38"/>
      <c r="VMG111" s="38"/>
      <c r="VMH111" s="38"/>
      <c r="VMI111" s="38"/>
      <c r="VMJ111" s="38"/>
      <c r="VMK111" s="38"/>
      <c r="VML111" s="38"/>
      <c r="VMM111" s="38"/>
      <c r="VMN111" s="38"/>
      <c r="VMO111" s="38"/>
      <c r="VMP111" s="38"/>
      <c r="VMQ111" s="38"/>
      <c r="VMR111" s="38"/>
      <c r="VMS111" s="38"/>
      <c r="VMT111" s="38"/>
      <c r="VMU111" s="38"/>
      <c r="VMV111" s="38"/>
      <c r="VMW111" s="38"/>
      <c r="VMX111" s="38"/>
      <c r="VMY111" s="38"/>
      <c r="VMZ111" s="38"/>
      <c r="VNA111" s="38"/>
      <c r="VNB111" s="38"/>
      <c r="VNC111" s="38"/>
      <c r="VND111" s="38"/>
      <c r="VNE111" s="38"/>
      <c r="VNF111" s="38"/>
      <c r="VNG111" s="38"/>
      <c r="VNH111" s="38"/>
      <c r="VNI111" s="38"/>
      <c r="VNJ111" s="38"/>
      <c r="VNK111" s="38"/>
      <c r="VNL111" s="38"/>
      <c r="VNM111" s="38"/>
      <c r="VNN111" s="38"/>
      <c r="VNO111" s="38"/>
      <c r="VNP111" s="38"/>
      <c r="VNQ111" s="38"/>
      <c r="VNR111" s="38"/>
      <c r="VNS111" s="38"/>
      <c r="VNT111" s="38"/>
      <c r="VNU111" s="38"/>
      <c r="VNV111" s="38"/>
      <c r="VNW111" s="38"/>
      <c r="VNX111" s="38"/>
      <c r="VNY111" s="38"/>
      <c r="VNZ111" s="38"/>
      <c r="VOA111" s="38"/>
      <c r="VOB111" s="38"/>
      <c r="VOC111" s="38"/>
      <c r="VOD111" s="38"/>
      <c r="VOE111" s="38"/>
      <c r="VOF111" s="38"/>
      <c r="VOG111" s="38"/>
      <c r="VOH111" s="38"/>
      <c r="VOI111" s="38"/>
      <c r="VOJ111" s="38"/>
      <c r="VOK111" s="38"/>
      <c r="VOL111" s="38"/>
      <c r="VOM111" s="38"/>
      <c r="VON111" s="38"/>
      <c r="VOO111" s="38"/>
      <c r="VOP111" s="38"/>
      <c r="VOQ111" s="38"/>
      <c r="VOR111" s="38"/>
      <c r="VOS111" s="38"/>
      <c r="VOT111" s="38"/>
      <c r="VOU111" s="38"/>
      <c r="VOV111" s="38"/>
      <c r="VOW111" s="38"/>
      <c r="VOX111" s="38"/>
      <c r="VOY111" s="38"/>
      <c r="VOZ111" s="38"/>
      <c r="VPA111" s="38"/>
      <c r="VPB111" s="38"/>
      <c r="VPC111" s="38"/>
      <c r="VPD111" s="38"/>
      <c r="VPE111" s="38"/>
      <c r="VPF111" s="38"/>
      <c r="VPG111" s="38"/>
      <c r="VPH111" s="38"/>
      <c r="VPI111" s="38"/>
      <c r="VPJ111" s="38"/>
      <c r="VPK111" s="38"/>
      <c r="VPL111" s="38"/>
      <c r="VPM111" s="38"/>
      <c r="VPN111" s="38"/>
      <c r="VPO111" s="38"/>
      <c r="VPP111" s="38"/>
      <c r="VPQ111" s="38"/>
      <c r="VPR111" s="38"/>
      <c r="VPS111" s="38"/>
      <c r="VPT111" s="38"/>
      <c r="VPU111" s="38"/>
      <c r="VPV111" s="38"/>
      <c r="VPW111" s="38"/>
      <c r="VPX111" s="38"/>
      <c r="VPY111" s="38"/>
      <c r="VPZ111" s="38"/>
      <c r="VQA111" s="38"/>
      <c r="VQB111" s="38"/>
      <c r="VQC111" s="38"/>
      <c r="VQD111" s="38"/>
      <c r="VQE111" s="38"/>
      <c r="VQF111" s="38"/>
      <c r="VQG111" s="38"/>
      <c r="VQH111" s="38"/>
      <c r="VQI111" s="38"/>
      <c r="VQJ111" s="38"/>
      <c r="VQK111" s="38"/>
      <c r="VQL111" s="38"/>
      <c r="VQM111" s="38"/>
      <c r="VQN111" s="38"/>
      <c r="VQO111" s="38"/>
      <c r="VQP111" s="38"/>
      <c r="VQQ111" s="38"/>
      <c r="VQR111" s="38"/>
      <c r="VQS111" s="38"/>
      <c r="VQT111" s="38"/>
      <c r="VQU111" s="38"/>
      <c r="VQV111" s="38"/>
      <c r="VQW111" s="38"/>
      <c r="VQX111" s="38"/>
      <c r="VQY111" s="38"/>
      <c r="VQZ111" s="38"/>
      <c r="VRA111" s="38"/>
      <c r="VRB111" s="38"/>
      <c r="VRC111" s="38"/>
      <c r="VRD111" s="38"/>
      <c r="VRE111" s="38"/>
      <c r="VRF111" s="38"/>
      <c r="VRG111" s="38"/>
      <c r="VRH111" s="38"/>
      <c r="VRI111" s="38"/>
      <c r="VRJ111" s="38"/>
      <c r="VRK111" s="38"/>
      <c r="VRL111" s="38"/>
      <c r="VRM111" s="38"/>
      <c r="VRN111" s="38"/>
      <c r="VRO111" s="38"/>
      <c r="VRP111" s="38"/>
      <c r="VRQ111" s="38"/>
      <c r="VRR111" s="38"/>
      <c r="VRS111" s="38"/>
      <c r="VRT111" s="38"/>
      <c r="VRU111" s="38"/>
      <c r="VRV111" s="38"/>
      <c r="VRW111" s="38"/>
      <c r="VRX111" s="38"/>
      <c r="VRY111" s="38"/>
      <c r="VRZ111" s="38"/>
      <c r="VSA111" s="38"/>
      <c r="VSB111" s="38"/>
      <c r="VSC111" s="38"/>
      <c r="VSD111" s="38"/>
      <c r="VSE111" s="38"/>
      <c r="VSF111" s="38"/>
      <c r="VSG111" s="38"/>
      <c r="VSH111" s="38"/>
      <c r="VSI111" s="38"/>
      <c r="VSJ111" s="38"/>
      <c r="VSK111" s="38"/>
      <c r="VSL111" s="38"/>
      <c r="VSM111" s="38"/>
      <c r="VSN111" s="38"/>
      <c r="VSO111" s="38"/>
      <c r="VSP111" s="38"/>
      <c r="VSQ111" s="38"/>
      <c r="VSR111" s="38"/>
      <c r="VSS111" s="38"/>
      <c r="VST111" s="38"/>
      <c r="VSU111" s="38"/>
      <c r="VSV111" s="38"/>
      <c r="VSW111" s="38"/>
      <c r="VSX111" s="38"/>
      <c r="VSY111" s="38"/>
      <c r="VSZ111" s="38"/>
      <c r="VTA111" s="38"/>
      <c r="VTB111" s="38"/>
      <c r="VTC111" s="38"/>
      <c r="VTD111" s="38"/>
      <c r="VTE111" s="38"/>
      <c r="VTF111" s="38"/>
      <c r="VTG111" s="38"/>
      <c r="VTH111" s="38"/>
      <c r="VTI111" s="38"/>
      <c r="VTJ111" s="38"/>
      <c r="VTK111" s="38"/>
      <c r="VTL111" s="38"/>
      <c r="VTM111" s="38"/>
      <c r="VTN111" s="38"/>
      <c r="VTO111" s="38"/>
      <c r="VTP111" s="38"/>
      <c r="VTQ111" s="38"/>
      <c r="VTR111" s="38"/>
      <c r="VTS111" s="38"/>
      <c r="VTT111" s="38"/>
      <c r="VTU111" s="38"/>
      <c r="VTV111" s="38"/>
      <c r="VTW111" s="38"/>
      <c r="VTX111" s="38"/>
      <c r="VTY111" s="38"/>
      <c r="VTZ111" s="38"/>
      <c r="VUA111" s="38"/>
      <c r="VUB111" s="38"/>
      <c r="VUC111" s="38"/>
      <c r="VUD111" s="38"/>
      <c r="VUE111" s="38"/>
      <c r="VUF111" s="38"/>
      <c r="VUG111" s="38"/>
      <c r="VUH111" s="38"/>
      <c r="VUI111" s="38"/>
      <c r="VUJ111" s="38"/>
      <c r="VUK111" s="38"/>
      <c r="VUL111" s="38"/>
      <c r="VUM111" s="38"/>
      <c r="VUN111" s="38"/>
      <c r="VUO111" s="38"/>
      <c r="VUP111" s="38"/>
      <c r="VUQ111" s="38"/>
      <c r="VUR111" s="38"/>
      <c r="VUS111" s="38"/>
      <c r="VUT111" s="38"/>
      <c r="VUU111" s="38"/>
      <c r="VUV111" s="38"/>
      <c r="VUW111" s="38"/>
      <c r="VUX111" s="38"/>
      <c r="VUY111" s="38"/>
      <c r="VUZ111" s="38"/>
      <c r="VVA111" s="38"/>
      <c r="VVB111" s="38"/>
      <c r="VVC111" s="38"/>
      <c r="VVD111" s="38"/>
      <c r="VVE111" s="38"/>
      <c r="VVF111" s="38"/>
      <c r="VVG111" s="38"/>
      <c r="VVH111" s="38"/>
      <c r="VVI111" s="38"/>
      <c r="VVJ111" s="38"/>
      <c r="VVK111" s="38"/>
      <c r="VVL111" s="38"/>
      <c r="VVM111" s="38"/>
      <c r="VVN111" s="38"/>
      <c r="VVO111" s="38"/>
      <c r="VVP111" s="38"/>
      <c r="VVQ111" s="38"/>
      <c r="VVR111" s="38"/>
      <c r="VVS111" s="38"/>
      <c r="VVT111" s="38"/>
      <c r="VVU111" s="38"/>
      <c r="VVV111" s="38"/>
      <c r="VVW111" s="38"/>
      <c r="VVX111" s="38"/>
      <c r="VVY111" s="38"/>
      <c r="VVZ111" s="38"/>
      <c r="VWA111" s="38"/>
      <c r="VWB111" s="38"/>
      <c r="VWC111" s="38"/>
      <c r="VWD111" s="38"/>
      <c r="VWE111" s="38"/>
      <c r="VWF111" s="38"/>
      <c r="VWG111" s="38"/>
      <c r="VWH111" s="38"/>
      <c r="VWI111" s="38"/>
      <c r="VWJ111" s="38"/>
      <c r="VWK111" s="38"/>
      <c r="VWL111" s="38"/>
      <c r="VWM111" s="38"/>
      <c r="VWN111" s="38"/>
      <c r="VWO111" s="38"/>
      <c r="VWP111" s="38"/>
      <c r="VWQ111" s="38"/>
      <c r="VWR111" s="38"/>
      <c r="VWS111" s="38"/>
      <c r="VWT111" s="38"/>
      <c r="VWU111" s="38"/>
      <c r="VWV111" s="38"/>
      <c r="VWW111" s="38"/>
      <c r="VWX111" s="38"/>
      <c r="VWY111" s="38"/>
      <c r="VWZ111" s="38"/>
      <c r="VXA111" s="38"/>
      <c r="VXB111" s="38"/>
      <c r="VXC111" s="38"/>
      <c r="VXD111" s="38"/>
      <c r="VXE111" s="38"/>
      <c r="VXF111" s="38"/>
      <c r="VXG111" s="38"/>
      <c r="VXH111" s="38"/>
      <c r="VXI111" s="38"/>
      <c r="VXJ111" s="38"/>
      <c r="VXK111" s="38"/>
      <c r="VXL111" s="38"/>
      <c r="VXM111" s="38"/>
      <c r="VXN111" s="38"/>
      <c r="VXO111" s="38"/>
      <c r="VXP111" s="38"/>
      <c r="VXQ111" s="38"/>
      <c r="VXR111" s="38"/>
      <c r="VXS111" s="38"/>
      <c r="VXT111" s="38"/>
      <c r="VXU111" s="38"/>
      <c r="VXV111" s="38"/>
      <c r="VXW111" s="38"/>
      <c r="VXX111" s="38"/>
      <c r="VXY111" s="38"/>
      <c r="VXZ111" s="38"/>
      <c r="VYA111" s="38"/>
      <c r="VYB111" s="38"/>
      <c r="VYC111" s="38"/>
      <c r="VYD111" s="38"/>
      <c r="VYE111" s="38"/>
      <c r="VYF111" s="38"/>
      <c r="VYG111" s="38"/>
      <c r="VYH111" s="38"/>
      <c r="VYI111" s="38"/>
      <c r="VYJ111" s="38"/>
      <c r="VYK111" s="38"/>
      <c r="VYL111" s="38"/>
      <c r="VYM111" s="38"/>
      <c r="VYN111" s="38"/>
      <c r="VYO111" s="38"/>
      <c r="VYP111" s="38"/>
      <c r="VYQ111" s="38"/>
      <c r="VYR111" s="38"/>
      <c r="VYS111" s="38"/>
      <c r="VYT111" s="38"/>
      <c r="VYU111" s="38"/>
      <c r="VYV111" s="38"/>
      <c r="VYW111" s="38"/>
      <c r="VYX111" s="38"/>
      <c r="VYY111" s="38"/>
      <c r="VYZ111" s="38"/>
      <c r="VZA111" s="38"/>
      <c r="VZB111" s="38"/>
      <c r="VZC111" s="38"/>
      <c r="VZD111" s="38"/>
      <c r="VZE111" s="38"/>
      <c r="VZF111" s="38"/>
      <c r="VZG111" s="38"/>
      <c r="VZH111" s="38"/>
      <c r="VZI111" s="38"/>
      <c r="VZJ111" s="38"/>
      <c r="VZK111" s="38"/>
      <c r="VZL111" s="38"/>
      <c r="VZM111" s="38"/>
      <c r="VZN111" s="38"/>
      <c r="VZO111" s="38"/>
      <c r="VZP111" s="38"/>
      <c r="VZQ111" s="38"/>
      <c r="VZR111" s="38"/>
      <c r="VZS111" s="38"/>
      <c r="VZT111" s="38"/>
      <c r="VZU111" s="38"/>
      <c r="VZV111" s="38"/>
      <c r="VZW111" s="38"/>
      <c r="VZX111" s="38"/>
      <c r="VZY111" s="38"/>
      <c r="VZZ111" s="38"/>
      <c r="WAA111" s="38"/>
      <c r="WAB111" s="38"/>
      <c r="WAC111" s="38"/>
      <c r="WAD111" s="38"/>
      <c r="WAE111" s="38"/>
      <c r="WAF111" s="38"/>
      <c r="WAG111" s="38"/>
      <c r="WAH111" s="38"/>
      <c r="WAI111" s="38"/>
      <c r="WAJ111" s="38"/>
      <c r="WAK111" s="38"/>
      <c r="WAL111" s="38"/>
      <c r="WAM111" s="38"/>
      <c r="WAN111" s="38"/>
      <c r="WAO111" s="38"/>
      <c r="WAP111" s="38"/>
      <c r="WAQ111" s="38"/>
      <c r="WAR111" s="38"/>
      <c r="WAS111" s="38"/>
      <c r="WAT111" s="38"/>
      <c r="WAU111" s="38"/>
      <c r="WAV111" s="38"/>
      <c r="WAW111" s="38"/>
      <c r="WAX111" s="38"/>
      <c r="WAY111" s="38"/>
      <c r="WAZ111" s="38"/>
      <c r="WBA111" s="38"/>
      <c r="WBB111" s="38"/>
      <c r="WBC111" s="38"/>
      <c r="WBD111" s="38"/>
      <c r="WBE111" s="38"/>
      <c r="WBF111" s="38"/>
      <c r="WBG111" s="38"/>
      <c r="WBH111" s="38"/>
      <c r="WBI111" s="38"/>
      <c r="WBJ111" s="38"/>
      <c r="WBK111" s="38"/>
      <c r="WBL111" s="38"/>
      <c r="WBM111" s="38"/>
      <c r="WBN111" s="38"/>
      <c r="WBO111" s="38"/>
      <c r="WBP111" s="38"/>
      <c r="WBQ111" s="38"/>
      <c r="WBR111" s="38"/>
      <c r="WBS111" s="38"/>
      <c r="WBT111" s="38"/>
      <c r="WBU111" s="38"/>
      <c r="WBV111" s="38"/>
      <c r="WBW111" s="38"/>
      <c r="WBX111" s="38"/>
      <c r="WBY111" s="38"/>
      <c r="WBZ111" s="38"/>
      <c r="WCA111" s="38"/>
      <c r="WCB111" s="38"/>
      <c r="WCC111" s="38"/>
      <c r="WCD111" s="38"/>
      <c r="WCE111" s="38"/>
      <c r="WCF111" s="38"/>
      <c r="WCG111" s="38"/>
      <c r="WCH111" s="38"/>
      <c r="WCI111" s="38"/>
      <c r="WCJ111" s="38"/>
      <c r="WCK111" s="38"/>
      <c r="WCL111" s="38"/>
      <c r="WCM111" s="38"/>
      <c r="WCN111" s="38"/>
      <c r="WCO111" s="38"/>
      <c r="WCP111" s="38"/>
      <c r="WCQ111" s="38"/>
      <c r="WCR111" s="38"/>
      <c r="WCS111" s="38"/>
      <c r="WCT111" s="38"/>
      <c r="WCU111" s="38"/>
      <c r="WCV111" s="38"/>
      <c r="WCW111" s="38"/>
      <c r="WCX111" s="38"/>
      <c r="WCY111" s="38"/>
      <c r="WCZ111" s="38"/>
      <c r="WDA111" s="38"/>
      <c r="WDB111" s="38"/>
      <c r="WDC111" s="38"/>
      <c r="WDD111" s="38"/>
      <c r="WDE111" s="38"/>
      <c r="WDF111" s="38"/>
      <c r="WDG111" s="38"/>
      <c r="WDH111" s="38"/>
      <c r="WDI111" s="38"/>
      <c r="WDJ111" s="38"/>
      <c r="WDK111" s="38"/>
      <c r="WDL111" s="38"/>
      <c r="WDM111" s="38"/>
      <c r="WDN111" s="38"/>
      <c r="WDO111" s="38"/>
      <c r="WDP111" s="38"/>
      <c r="WDQ111" s="38"/>
      <c r="WDR111" s="38"/>
      <c r="WDS111" s="38"/>
      <c r="WDT111" s="38"/>
      <c r="WDU111" s="38"/>
      <c r="WDV111" s="38"/>
      <c r="WDW111" s="38"/>
      <c r="WDX111" s="38"/>
      <c r="WDY111" s="38"/>
      <c r="WDZ111" s="38"/>
      <c r="WEA111" s="38"/>
      <c r="WEB111" s="38"/>
      <c r="WEC111" s="38"/>
      <c r="WED111" s="38"/>
      <c r="WEE111" s="38"/>
      <c r="WEF111" s="38"/>
      <c r="WEG111" s="38"/>
      <c r="WEH111" s="38"/>
      <c r="WEI111" s="38"/>
      <c r="WEJ111" s="38"/>
      <c r="WEK111" s="38"/>
      <c r="WEL111" s="38"/>
      <c r="WEM111" s="38"/>
      <c r="WEN111" s="38"/>
      <c r="WEO111" s="38"/>
      <c r="WEP111" s="38"/>
      <c r="WEQ111" s="38"/>
      <c r="WER111" s="38"/>
      <c r="WES111" s="38"/>
      <c r="WET111" s="38"/>
      <c r="WEU111" s="38"/>
      <c r="WEV111" s="38"/>
      <c r="WEW111" s="38"/>
      <c r="WEX111" s="38"/>
      <c r="WEY111" s="38"/>
      <c r="WEZ111" s="38"/>
      <c r="WFA111" s="38"/>
      <c r="WFB111" s="38"/>
      <c r="WFC111" s="38"/>
      <c r="WFD111" s="38"/>
      <c r="WFE111" s="38"/>
      <c r="WFF111" s="38"/>
      <c r="WFG111" s="38"/>
      <c r="WFH111" s="38"/>
      <c r="WFI111" s="38"/>
      <c r="WFJ111" s="38"/>
      <c r="WFK111" s="38"/>
      <c r="WFL111" s="38"/>
      <c r="WFM111" s="38"/>
      <c r="WFN111" s="38"/>
      <c r="WFO111" s="38"/>
      <c r="WFP111" s="38"/>
      <c r="WFQ111" s="38"/>
      <c r="WFR111" s="38"/>
      <c r="WFS111" s="38"/>
      <c r="WFT111" s="38"/>
      <c r="WFU111" s="38"/>
      <c r="WFV111" s="38"/>
      <c r="WFW111" s="38"/>
      <c r="WFX111" s="38"/>
      <c r="WFY111" s="38"/>
      <c r="WFZ111" s="38"/>
      <c r="WGA111" s="38"/>
      <c r="WGB111" s="38"/>
      <c r="WGC111" s="38"/>
      <c r="WGD111" s="38"/>
      <c r="WGE111" s="38"/>
      <c r="WGF111" s="38"/>
      <c r="WGG111" s="38"/>
      <c r="WGH111" s="38"/>
      <c r="WGI111" s="38"/>
      <c r="WGJ111" s="38"/>
      <c r="WGK111" s="38"/>
      <c r="WGL111" s="38"/>
      <c r="WGM111" s="38"/>
      <c r="WGN111" s="38"/>
      <c r="WGO111" s="38"/>
      <c r="WGP111" s="38"/>
      <c r="WGQ111" s="38"/>
      <c r="WGR111" s="38"/>
      <c r="WGS111" s="38"/>
      <c r="WGT111" s="38"/>
      <c r="WGU111" s="38"/>
      <c r="WGV111" s="38"/>
      <c r="WGW111" s="38"/>
      <c r="WGX111" s="38"/>
      <c r="WGY111" s="38"/>
      <c r="WGZ111" s="38"/>
      <c r="WHA111" s="38"/>
      <c r="WHB111" s="38"/>
      <c r="WHC111" s="38"/>
      <c r="WHD111" s="38"/>
      <c r="WHE111" s="38"/>
      <c r="WHF111" s="38"/>
      <c r="WHG111" s="38"/>
      <c r="WHH111" s="38"/>
      <c r="WHI111" s="38"/>
      <c r="WHJ111" s="38"/>
      <c r="WHK111" s="38"/>
      <c r="WHL111" s="38"/>
      <c r="WHM111" s="38"/>
      <c r="WHN111" s="38"/>
      <c r="WHO111" s="38"/>
      <c r="WHP111" s="38"/>
      <c r="WHQ111" s="38"/>
      <c r="WHR111" s="38"/>
      <c r="WHS111" s="38"/>
      <c r="WHT111" s="38"/>
      <c r="WHU111" s="38"/>
      <c r="WHV111" s="38"/>
      <c r="WHW111" s="38"/>
      <c r="WHX111" s="38"/>
      <c r="WHY111" s="38"/>
      <c r="WHZ111" s="38"/>
      <c r="WIA111" s="38"/>
      <c r="WIB111" s="38"/>
      <c r="WIC111" s="38"/>
      <c r="WID111" s="38"/>
      <c r="WIE111" s="38"/>
      <c r="WIF111" s="38"/>
      <c r="WIG111" s="38"/>
      <c r="WIH111" s="38"/>
      <c r="WII111" s="38"/>
      <c r="WIJ111" s="38"/>
      <c r="WIK111" s="38"/>
      <c r="WIL111" s="38"/>
      <c r="WIM111" s="38"/>
      <c r="WIN111" s="38"/>
      <c r="WIO111" s="38"/>
      <c r="WIP111" s="38"/>
      <c r="WIQ111" s="38"/>
      <c r="WIR111" s="38"/>
      <c r="WIS111" s="38"/>
      <c r="WIT111" s="38"/>
      <c r="WIU111" s="38"/>
      <c r="WIV111" s="38"/>
      <c r="WIW111" s="38"/>
      <c r="WIX111" s="38"/>
      <c r="WIY111" s="38"/>
      <c r="WIZ111" s="38"/>
      <c r="WJA111" s="38"/>
      <c r="WJB111" s="38"/>
      <c r="WJC111" s="38"/>
      <c r="WJD111" s="38"/>
      <c r="WJE111" s="38"/>
      <c r="WJF111" s="38"/>
      <c r="WJG111" s="38"/>
      <c r="WJH111" s="38"/>
      <c r="WJI111" s="38"/>
      <c r="WJJ111" s="38"/>
      <c r="WJK111" s="38"/>
      <c r="WJL111" s="38"/>
      <c r="WJM111" s="38"/>
      <c r="WJN111" s="38"/>
      <c r="WJO111" s="38"/>
      <c r="WJP111" s="38"/>
      <c r="WJQ111" s="38"/>
      <c r="WJR111" s="38"/>
      <c r="WJS111" s="38"/>
      <c r="WJT111" s="38"/>
      <c r="WJU111" s="38"/>
      <c r="WJV111" s="38"/>
      <c r="WJW111" s="38"/>
      <c r="WJX111" s="38"/>
      <c r="WJY111" s="38"/>
      <c r="WJZ111" s="38"/>
      <c r="WKA111" s="38"/>
      <c r="WKB111" s="38"/>
      <c r="WKC111" s="38"/>
      <c r="WKD111" s="38"/>
      <c r="WKE111" s="38"/>
      <c r="WKF111" s="38"/>
      <c r="WKG111" s="38"/>
      <c r="WKH111" s="38"/>
      <c r="WKI111" s="38"/>
      <c r="WKJ111" s="38"/>
      <c r="WKK111" s="38"/>
      <c r="WKL111" s="38"/>
      <c r="WKM111" s="38"/>
      <c r="WKN111" s="38"/>
      <c r="WKO111" s="38"/>
      <c r="WKP111" s="38"/>
      <c r="WKQ111" s="38"/>
      <c r="WKR111" s="38"/>
      <c r="WKS111" s="38"/>
      <c r="WKT111" s="38"/>
      <c r="WKU111" s="38"/>
      <c r="WKV111" s="38"/>
      <c r="WKW111" s="38"/>
      <c r="WKX111" s="38"/>
      <c r="WKY111" s="38"/>
      <c r="WKZ111" s="38"/>
      <c r="WLA111" s="38"/>
      <c r="WLB111" s="38"/>
      <c r="WLC111" s="38"/>
      <c r="WLD111" s="38"/>
      <c r="WLE111" s="38"/>
      <c r="WLF111" s="38"/>
      <c r="WLG111" s="38"/>
      <c r="WLH111" s="38"/>
      <c r="WLI111" s="38"/>
      <c r="WLJ111" s="38"/>
      <c r="WLK111" s="38"/>
      <c r="WLL111" s="38"/>
      <c r="WLM111" s="38"/>
      <c r="WLN111" s="38"/>
      <c r="WLO111" s="38"/>
      <c r="WLP111" s="38"/>
      <c r="WLQ111" s="38"/>
      <c r="WLR111" s="38"/>
      <c r="WLS111" s="38"/>
      <c r="WLT111" s="38"/>
      <c r="WLU111" s="38"/>
      <c r="WLV111" s="38"/>
      <c r="WLW111" s="38"/>
      <c r="WLX111" s="38"/>
      <c r="WLY111" s="38"/>
      <c r="WLZ111" s="38"/>
      <c r="WMA111" s="38"/>
      <c r="WMB111" s="38"/>
      <c r="WMC111" s="38"/>
      <c r="WMD111" s="38"/>
      <c r="WME111" s="38"/>
      <c r="WMF111" s="38"/>
      <c r="WMG111" s="38"/>
      <c r="WMH111" s="38"/>
      <c r="WMI111" s="38"/>
      <c r="WMJ111" s="38"/>
      <c r="WMK111" s="38"/>
      <c r="WML111" s="38"/>
      <c r="WMM111" s="38"/>
      <c r="WMN111" s="38"/>
      <c r="WMO111" s="38"/>
      <c r="WMP111" s="38"/>
      <c r="WMQ111" s="38"/>
      <c r="WMR111" s="38"/>
      <c r="WMS111" s="38"/>
      <c r="WMT111" s="38"/>
      <c r="WMU111" s="38"/>
      <c r="WMV111" s="38"/>
      <c r="WMW111" s="38"/>
      <c r="WMX111" s="38"/>
      <c r="WMY111" s="38"/>
      <c r="WMZ111" s="38"/>
      <c r="WNA111" s="38"/>
      <c r="WNB111" s="38"/>
      <c r="WNC111" s="38"/>
      <c r="WND111" s="38"/>
      <c r="WNE111" s="38"/>
      <c r="WNF111" s="38"/>
      <c r="WNG111" s="38"/>
      <c r="WNH111" s="38"/>
      <c r="WNI111" s="38"/>
      <c r="WNJ111" s="38"/>
      <c r="WNK111" s="38"/>
      <c r="WNL111" s="38"/>
      <c r="WNM111" s="38"/>
      <c r="WNN111" s="38"/>
      <c r="WNO111" s="38"/>
      <c r="WNP111" s="38"/>
      <c r="WNQ111" s="38"/>
      <c r="WNR111" s="38"/>
      <c r="WNS111" s="38"/>
      <c r="WNT111" s="38"/>
      <c r="WNU111" s="38"/>
      <c r="WNV111" s="38"/>
      <c r="WNW111" s="38"/>
      <c r="WNX111" s="38"/>
      <c r="WNY111" s="38"/>
      <c r="WNZ111" s="38"/>
      <c r="WOA111" s="38"/>
      <c r="WOB111" s="38"/>
      <c r="WOC111" s="38"/>
      <c r="WOD111" s="38"/>
      <c r="WOE111" s="38"/>
      <c r="WOF111" s="38"/>
      <c r="WOG111" s="38"/>
      <c r="WOH111" s="38"/>
      <c r="WOI111" s="38"/>
      <c r="WOJ111" s="38"/>
      <c r="WOK111" s="38"/>
      <c r="WOL111" s="38"/>
      <c r="WOM111" s="38"/>
      <c r="WON111" s="38"/>
      <c r="WOO111" s="38"/>
      <c r="WOP111" s="38"/>
      <c r="WOQ111" s="38"/>
      <c r="WOR111" s="38"/>
      <c r="WOS111" s="38"/>
      <c r="WOT111" s="38"/>
      <c r="WOU111" s="38"/>
      <c r="WOV111" s="38"/>
      <c r="WOW111" s="38"/>
      <c r="WOX111" s="38"/>
      <c r="WOY111" s="38"/>
      <c r="WOZ111" s="38"/>
      <c r="WPA111" s="38"/>
      <c r="WPB111" s="38"/>
      <c r="WPC111" s="38"/>
      <c r="WPD111" s="38"/>
      <c r="WPE111" s="38"/>
      <c r="WPF111" s="38"/>
      <c r="WPG111" s="38"/>
      <c r="WPH111" s="38"/>
      <c r="WPI111" s="38"/>
      <c r="WPJ111" s="38"/>
      <c r="WPK111" s="38"/>
      <c r="WPL111" s="38"/>
      <c r="WPM111" s="38"/>
      <c r="WPN111" s="38"/>
      <c r="WPO111" s="38"/>
      <c r="WPP111" s="38"/>
      <c r="WPQ111" s="38"/>
      <c r="WPR111" s="38"/>
      <c r="WPS111" s="38"/>
      <c r="WPT111" s="38"/>
      <c r="WPU111" s="38"/>
      <c r="WPV111" s="38"/>
      <c r="WPW111" s="38"/>
      <c r="WPX111" s="38"/>
      <c r="WPY111" s="38"/>
      <c r="WPZ111" s="38"/>
      <c r="WQA111" s="38"/>
      <c r="WQB111" s="38"/>
      <c r="WQC111" s="38"/>
      <c r="WQD111" s="38"/>
      <c r="WQE111" s="38"/>
      <c r="WQF111" s="38"/>
      <c r="WQG111" s="38"/>
      <c r="WQH111" s="38"/>
      <c r="WQI111" s="38"/>
      <c r="WQJ111" s="38"/>
      <c r="WQK111" s="38"/>
      <c r="WQL111" s="38"/>
      <c r="WQM111" s="38"/>
      <c r="WQN111" s="38"/>
      <c r="WQO111" s="38"/>
      <c r="WQP111" s="38"/>
      <c r="WQQ111" s="38"/>
      <c r="WQR111" s="38"/>
      <c r="WQS111" s="38"/>
      <c r="WQT111" s="38"/>
      <c r="WQU111" s="38"/>
      <c r="WQV111" s="38"/>
      <c r="WQW111" s="38"/>
      <c r="WQX111" s="38"/>
      <c r="WQY111" s="38"/>
      <c r="WQZ111" s="38"/>
      <c r="WRA111" s="38"/>
      <c r="WRB111" s="38"/>
      <c r="WRC111" s="38"/>
      <c r="WRD111" s="38"/>
      <c r="WRE111" s="38"/>
      <c r="WRF111" s="38"/>
      <c r="WRG111" s="38"/>
      <c r="WRH111" s="38"/>
      <c r="WRI111" s="38"/>
      <c r="WRJ111" s="38"/>
      <c r="WRK111" s="38"/>
      <c r="WRL111" s="38"/>
      <c r="WRM111" s="38"/>
      <c r="WRN111" s="38"/>
      <c r="WRO111" s="38"/>
      <c r="WRP111" s="38"/>
      <c r="WRQ111" s="38"/>
      <c r="WRR111" s="38"/>
      <c r="WRS111" s="38"/>
      <c r="WRT111" s="38"/>
      <c r="WRU111" s="38"/>
      <c r="WRV111" s="38"/>
      <c r="WRW111" s="38"/>
      <c r="WRX111" s="38"/>
      <c r="WRY111" s="38"/>
      <c r="WRZ111" s="38"/>
      <c r="WSA111" s="38"/>
      <c r="WSB111" s="38"/>
      <c r="WSC111" s="38"/>
      <c r="WSD111" s="38"/>
      <c r="WSE111" s="38"/>
      <c r="WSF111" s="38"/>
      <c r="WSG111" s="38"/>
      <c r="WSH111" s="38"/>
      <c r="WSI111" s="38"/>
      <c r="WSJ111" s="38"/>
      <c r="WSK111" s="38"/>
      <c r="WSL111" s="38"/>
      <c r="WSM111" s="38"/>
      <c r="WSN111" s="38"/>
      <c r="WSO111" s="38"/>
      <c r="WSP111" s="38"/>
      <c r="WSQ111" s="38"/>
      <c r="WSR111" s="38"/>
      <c r="WSS111" s="38"/>
      <c r="WST111" s="38"/>
      <c r="WSU111" s="38"/>
      <c r="WSV111" s="38"/>
      <c r="WSW111" s="38"/>
      <c r="WSX111" s="38"/>
      <c r="WSY111" s="38"/>
      <c r="WSZ111" s="38"/>
      <c r="WTA111" s="38"/>
      <c r="WTB111" s="38"/>
      <c r="WTC111" s="38"/>
      <c r="WTD111" s="38"/>
      <c r="WTE111" s="38"/>
      <c r="WTF111" s="38"/>
      <c r="WTG111" s="38"/>
      <c r="WTH111" s="38"/>
      <c r="WTI111" s="38"/>
      <c r="WTJ111" s="38"/>
      <c r="WTK111" s="38"/>
      <c r="WTL111" s="38"/>
      <c r="WTM111" s="38"/>
      <c r="WTN111" s="38"/>
      <c r="WTO111" s="38"/>
      <c r="WTP111" s="38"/>
      <c r="WTQ111" s="38"/>
      <c r="WTR111" s="38"/>
      <c r="WTS111" s="38"/>
      <c r="WTT111" s="38"/>
      <c r="WTU111" s="38"/>
      <c r="WTV111" s="38"/>
      <c r="WTW111" s="38"/>
      <c r="WTX111" s="38"/>
      <c r="WTY111" s="38"/>
      <c r="WTZ111" s="38"/>
      <c r="WUA111" s="38"/>
      <c r="WUB111" s="38"/>
      <c r="WUC111" s="38"/>
      <c r="WUD111" s="38"/>
      <c r="WUE111" s="38"/>
      <c r="WUF111" s="38"/>
      <c r="WUG111" s="38"/>
      <c r="WUH111" s="38"/>
      <c r="WUI111" s="38"/>
      <c r="WUJ111" s="38"/>
      <c r="WUK111" s="38"/>
      <c r="WUL111" s="38"/>
      <c r="WUM111" s="38"/>
      <c r="WUN111" s="38"/>
      <c r="WUO111" s="38"/>
      <c r="WUP111" s="38"/>
      <c r="WUQ111" s="38"/>
      <c r="WUR111" s="38"/>
      <c r="WUS111" s="38"/>
      <c r="WUT111" s="38"/>
      <c r="WUU111" s="38"/>
      <c r="WUV111" s="38"/>
      <c r="WUW111" s="38"/>
      <c r="WUX111" s="38"/>
      <c r="WUY111" s="38"/>
      <c r="WUZ111" s="38"/>
      <c r="WVA111" s="38"/>
      <c r="WVB111" s="38"/>
      <c r="WVC111" s="38"/>
      <c r="WVD111" s="38"/>
      <c r="WVE111" s="38"/>
      <c r="WVF111" s="38"/>
      <c r="WVG111" s="38"/>
      <c r="WVH111" s="38"/>
      <c r="WVI111" s="38"/>
      <c r="WVJ111" s="38"/>
      <c r="WVK111" s="38"/>
      <c r="WVL111" s="38"/>
      <c r="WVM111" s="38"/>
      <c r="WVN111" s="38"/>
      <c r="WVO111" s="38"/>
      <c r="WVP111" s="38"/>
      <c r="WVQ111" s="38"/>
      <c r="WVR111" s="38"/>
      <c r="WVS111" s="38"/>
      <c r="WVT111" s="38"/>
      <c r="WVU111" s="38"/>
      <c r="WVV111" s="38"/>
      <c r="WVW111" s="38"/>
      <c r="WVX111" s="38"/>
      <c r="WVY111" s="38"/>
      <c r="WVZ111" s="38"/>
      <c r="WWA111" s="38"/>
      <c r="WWB111" s="38"/>
      <c r="WWC111" s="38"/>
      <c r="WWD111" s="38"/>
      <c r="WWE111" s="38"/>
      <c r="WWF111" s="38"/>
      <c r="WWG111" s="38"/>
      <c r="WWH111" s="38"/>
      <c r="WWI111" s="38"/>
      <c r="WWJ111" s="38"/>
      <c r="WWK111" s="38"/>
      <c r="WWL111" s="38"/>
      <c r="WWM111" s="38"/>
      <c r="WWN111" s="38"/>
      <c r="WWO111" s="38"/>
      <c r="WWP111" s="38"/>
      <c r="WWQ111" s="38"/>
      <c r="WWR111" s="38"/>
      <c r="WWS111" s="38"/>
      <c r="WWT111" s="38"/>
      <c r="WWU111" s="38"/>
      <c r="WWV111" s="38"/>
      <c r="WWW111" s="38"/>
      <c r="WWX111" s="38"/>
      <c r="WWY111" s="38"/>
      <c r="WWZ111" s="38"/>
      <c r="WXA111" s="38"/>
      <c r="WXB111" s="38"/>
      <c r="WXC111" s="38"/>
      <c r="WXD111" s="38"/>
      <c r="WXE111" s="38"/>
      <c r="WXF111" s="38"/>
      <c r="WXG111" s="38"/>
      <c r="WXH111" s="38"/>
      <c r="WXI111" s="38"/>
      <c r="WXJ111" s="38"/>
      <c r="WXK111" s="38"/>
      <c r="WXL111" s="38"/>
      <c r="WXM111" s="38"/>
      <c r="WXN111" s="38"/>
      <c r="WXO111" s="38"/>
      <c r="WXP111" s="38"/>
      <c r="WXQ111" s="38"/>
      <c r="WXR111" s="38"/>
      <c r="WXS111" s="38"/>
      <c r="WXT111" s="38"/>
      <c r="WXU111" s="38"/>
      <c r="WXV111" s="38"/>
      <c r="WXW111" s="38"/>
      <c r="WXX111" s="38"/>
      <c r="WXY111" s="38"/>
      <c r="WXZ111" s="38"/>
      <c r="WYA111" s="38"/>
      <c r="WYB111" s="38"/>
      <c r="WYC111" s="38"/>
      <c r="WYD111" s="38"/>
      <c r="WYE111" s="38"/>
      <c r="WYF111" s="38"/>
      <c r="WYG111" s="38"/>
      <c r="WYH111" s="38"/>
      <c r="WYI111" s="38"/>
      <c r="WYJ111" s="38"/>
      <c r="WYK111" s="38"/>
      <c r="WYL111" s="38"/>
      <c r="WYM111" s="38"/>
      <c r="WYN111" s="38"/>
      <c r="WYO111" s="38"/>
      <c r="WYP111" s="38"/>
      <c r="WYQ111" s="38"/>
      <c r="WYR111" s="38"/>
      <c r="WYS111" s="38"/>
      <c r="WYT111" s="38"/>
      <c r="WYU111" s="38"/>
      <c r="WYV111" s="38"/>
      <c r="WYW111" s="38"/>
      <c r="WYX111" s="38"/>
      <c r="WYY111" s="38"/>
      <c r="WYZ111" s="38"/>
      <c r="WZA111" s="38"/>
      <c r="WZB111" s="38"/>
      <c r="WZC111" s="38"/>
      <c r="WZD111" s="38"/>
      <c r="WZE111" s="38"/>
      <c r="WZF111" s="38"/>
      <c r="WZG111" s="38"/>
      <c r="WZH111" s="38"/>
      <c r="WZI111" s="38"/>
      <c r="WZJ111" s="38"/>
      <c r="WZK111" s="38"/>
      <c r="WZL111" s="38"/>
      <c r="WZM111" s="38"/>
      <c r="WZN111" s="38"/>
      <c r="WZO111" s="38"/>
      <c r="WZP111" s="38"/>
      <c r="WZQ111" s="38"/>
      <c r="WZR111" s="38"/>
      <c r="WZS111" s="38"/>
      <c r="WZT111" s="38"/>
      <c r="WZU111" s="38"/>
      <c r="WZV111" s="38"/>
      <c r="WZW111" s="38"/>
      <c r="WZX111" s="38"/>
      <c r="WZY111" s="38"/>
      <c r="WZZ111" s="38"/>
      <c r="XAA111" s="38"/>
      <c r="XAB111" s="38"/>
      <c r="XAC111" s="38"/>
      <c r="XAD111" s="38"/>
      <c r="XAE111" s="38"/>
      <c r="XAF111" s="38"/>
      <c r="XAG111" s="38"/>
      <c r="XAH111" s="38"/>
      <c r="XAI111" s="38"/>
      <c r="XAJ111" s="38"/>
      <c r="XAK111" s="38"/>
      <c r="XAL111" s="38"/>
      <c r="XAM111" s="38"/>
      <c r="XAN111" s="38"/>
      <c r="XAO111" s="38"/>
      <c r="XAP111" s="38"/>
      <c r="XAQ111" s="38"/>
      <c r="XAR111" s="38"/>
      <c r="XAS111" s="38"/>
      <c r="XAT111" s="38"/>
      <c r="XAU111" s="38"/>
      <c r="XAV111" s="38"/>
      <c r="XAW111" s="38"/>
      <c r="XAX111" s="38"/>
      <c r="XAY111" s="38"/>
      <c r="XAZ111" s="38"/>
      <c r="XBA111" s="38"/>
      <c r="XBB111" s="38"/>
      <c r="XBC111" s="38"/>
      <c r="XBD111" s="38"/>
      <c r="XBE111" s="38"/>
      <c r="XBF111" s="38"/>
      <c r="XBG111" s="38"/>
      <c r="XBH111" s="38"/>
      <c r="XBI111" s="38"/>
      <c r="XBJ111" s="38"/>
      <c r="XBK111" s="38"/>
      <c r="XBL111" s="38"/>
      <c r="XBM111" s="38"/>
      <c r="XBN111" s="38"/>
      <c r="XBO111" s="38"/>
      <c r="XBP111" s="38"/>
      <c r="XBQ111" s="38"/>
      <c r="XBR111" s="38"/>
      <c r="XBS111" s="38"/>
      <c r="XBT111" s="38"/>
      <c r="XBU111" s="38"/>
      <c r="XBV111" s="38"/>
      <c r="XBW111" s="38"/>
      <c r="XBX111" s="38"/>
      <c r="XBY111" s="38"/>
      <c r="XBZ111" s="38"/>
      <c r="XCA111" s="38"/>
      <c r="XCB111" s="38"/>
      <c r="XCC111" s="38"/>
      <c r="XCD111" s="38"/>
      <c r="XCE111" s="38"/>
      <c r="XCF111" s="38"/>
      <c r="XCG111" s="38"/>
      <c r="XCH111" s="38"/>
      <c r="XCI111" s="38"/>
      <c r="XCJ111" s="38"/>
      <c r="XCK111" s="38"/>
      <c r="XCL111" s="38"/>
      <c r="XCM111" s="38"/>
      <c r="XCN111" s="38"/>
      <c r="XCO111" s="38"/>
      <c r="XCP111" s="38"/>
      <c r="XCQ111" s="38"/>
      <c r="XCR111" s="38"/>
      <c r="XCS111" s="38"/>
      <c r="XCT111" s="38"/>
      <c r="XCU111" s="38"/>
      <c r="XCV111" s="38"/>
      <c r="XCW111" s="38"/>
      <c r="XCX111" s="38"/>
      <c r="XCY111" s="38"/>
      <c r="XCZ111" s="38"/>
      <c r="XDA111" s="38"/>
      <c r="XDB111" s="38"/>
      <c r="XDC111" s="38"/>
      <c r="XDD111" s="38"/>
      <c r="XDE111" s="38"/>
      <c r="XDF111" s="38"/>
      <c r="XDG111" s="38"/>
      <c r="XDH111" s="38"/>
      <c r="XDI111" s="38"/>
      <c r="XDJ111" s="38"/>
      <c r="XDK111" s="38"/>
      <c r="XDL111" s="38"/>
      <c r="XDM111" s="38"/>
      <c r="XDN111" s="38"/>
      <c r="XDO111" s="38"/>
      <c r="XDP111" s="38"/>
      <c r="XDQ111" s="38"/>
      <c r="XDR111" s="38"/>
      <c r="XDS111" s="38"/>
      <c r="XDT111" s="38"/>
      <c r="XDU111" s="38"/>
      <c r="XDV111" s="38"/>
      <c r="XDW111" s="38"/>
      <c r="XDX111" s="38"/>
      <c r="XDY111" s="38"/>
      <c r="XDZ111" s="38"/>
      <c r="XEA111" s="38"/>
      <c r="XEB111" s="38"/>
      <c r="XEC111" s="38"/>
      <c r="XED111" s="38"/>
      <c r="XEE111" s="38"/>
      <c r="XEF111" s="38"/>
      <c r="XEG111" s="38"/>
      <c r="XEH111" s="38"/>
      <c r="XEI111" s="38"/>
      <c r="XEJ111" s="38"/>
      <c r="XEK111" s="38"/>
      <c r="XEL111" s="38"/>
      <c r="XEM111" s="38"/>
      <c r="XEN111" s="38"/>
      <c r="XEO111" s="38"/>
      <c r="XEP111" s="38"/>
      <c r="XEQ111" s="38"/>
      <c r="XER111" s="38"/>
      <c r="XES111" s="38"/>
      <c r="XET111" s="38"/>
      <c r="XEU111" s="38"/>
      <c r="XEV111" s="38"/>
      <c r="XEW111" s="38"/>
      <c r="XEX111" s="38"/>
      <c r="XEY111" s="38"/>
      <c r="XEZ111" s="38"/>
    </row>
    <row r="113" spans="12:12" x14ac:dyDescent="0.2">
      <c r="L113" t="s">
        <v>293</v>
      </c>
    </row>
    <row r="115" spans="12:12" x14ac:dyDescent="0.2">
      <c r="L115" t="s">
        <v>293</v>
      </c>
    </row>
    <row r="118" spans="12:12" x14ac:dyDescent="0.2">
      <c r="L118" t="s">
        <v>293</v>
      </c>
    </row>
    <row r="119" spans="12:12" x14ac:dyDescent="0.2">
      <c r="L119" t="s">
        <v>293</v>
      </c>
    </row>
    <row r="122" spans="12:12" x14ac:dyDescent="0.2">
      <c r="L122" t="s">
        <v>293</v>
      </c>
    </row>
    <row r="123" spans="12:12" x14ac:dyDescent="0.2">
      <c r="L123" t="s">
        <v>293</v>
      </c>
    </row>
    <row r="127" spans="12:12" x14ac:dyDescent="0.2">
      <c r="L127" t="s">
        <v>293</v>
      </c>
    </row>
    <row r="129" spans="12:12" x14ac:dyDescent="0.2">
      <c r="L129" t="s">
        <v>293</v>
      </c>
    </row>
    <row r="130" spans="12:12" x14ac:dyDescent="0.2">
      <c r="L130" t="s">
        <v>293</v>
      </c>
    </row>
    <row r="132" spans="12:12" x14ac:dyDescent="0.2">
      <c r="L132" t="s">
        <v>293</v>
      </c>
    </row>
    <row r="135" spans="12:12" x14ac:dyDescent="0.2">
      <c r="L135" t="s">
        <v>293</v>
      </c>
    </row>
    <row r="136" spans="12:12" x14ac:dyDescent="0.2">
      <c r="L136" t="s">
        <v>293</v>
      </c>
    </row>
    <row r="140" spans="12:12" x14ac:dyDescent="0.2">
      <c r="L140" t="s">
        <v>293</v>
      </c>
    </row>
    <row r="142" spans="12:12" x14ac:dyDescent="0.2">
      <c r="L142" t="s">
        <v>294</v>
      </c>
    </row>
    <row r="143" spans="12:12" x14ac:dyDescent="0.2">
      <c r="L143" t="s">
        <v>294</v>
      </c>
    </row>
    <row r="144" spans="12:12" x14ac:dyDescent="0.2">
      <c r="L144" t="s">
        <v>294</v>
      </c>
    </row>
    <row r="145" spans="12:12" x14ac:dyDescent="0.2">
      <c r="L145" t="s">
        <v>294</v>
      </c>
    </row>
    <row r="146" spans="12:12" x14ac:dyDescent="0.2">
      <c r="L146" t="s">
        <v>294</v>
      </c>
    </row>
    <row r="148" spans="12:12" x14ac:dyDescent="0.2">
      <c r="L148" t="s">
        <v>294</v>
      </c>
    </row>
    <row r="150" spans="12:12" x14ac:dyDescent="0.2">
      <c r="L150" t="s">
        <v>294</v>
      </c>
    </row>
    <row r="151" spans="12:12" x14ac:dyDescent="0.2">
      <c r="L151" t="s">
        <v>294</v>
      </c>
    </row>
    <row r="152" spans="12:12" x14ac:dyDescent="0.2">
      <c r="L152" t="s">
        <v>294</v>
      </c>
    </row>
    <row r="154" spans="12:12" x14ac:dyDescent="0.2">
      <c r="L154" t="s">
        <v>294</v>
      </c>
    </row>
    <row r="157" spans="12:12" x14ac:dyDescent="0.2">
      <c r="L157" t="s">
        <v>294</v>
      </c>
    </row>
    <row r="159" spans="12:12" x14ac:dyDescent="0.2">
      <c r="L159" t="s">
        <v>294</v>
      </c>
    </row>
    <row r="160" spans="12:12" x14ac:dyDescent="0.2">
      <c r="L160" t="s">
        <v>294</v>
      </c>
    </row>
    <row r="161" spans="12:12" x14ac:dyDescent="0.2">
      <c r="L161" t="s">
        <v>294</v>
      </c>
    </row>
    <row r="162" spans="12:12" x14ac:dyDescent="0.2">
      <c r="L162" t="s">
        <v>294</v>
      </c>
    </row>
    <row r="163" spans="12:12" x14ac:dyDescent="0.2">
      <c r="L163" t="s">
        <v>294</v>
      </c>
    </row>
    <row r="164" spans="12:12" x14ac:dyDescent="0.2">
      <c r="L164" t="s">
        <v>294</v>
      </c>
    </row>
    <row r="165" spans="12:12" x14ac:dyDescent="0.2">
      <c r="L165" t="s">
        <v>294</v>
      </c>
    </row>
    <row r="166" spans="12:12" x14ac:dyDescent="0.2">
      <c r="L166" t="s">
        <v>294</v>
      </c>
    </row>
    <row r="167" spans="12:12" x14ac:dyDescent="0.2">
      <c r="L167" t="s">
        <v>294</v>
      </c>
    </row>
    <row r="168" spans="12:12" x14ac:dyDescent="0.2">
      <c r="L168" t="s">
        <v>294</v>
      </c>
    </row>
    <row r="169" spans="12:12" x14ac:dyDescent="0.2">
      <c r="L169" t="s">
        <v>294</v>
      </c>
    </row>
    <row r="170" spans="12:12" x14ac:dyDescent="0.2">
      <c r="L170" t="s">
        <v>294</v>
      </c>
    </row>
    <row r="173" spans="12:12" x14ac:dyDescent="0.2">
      <c r="L173" t="s">
        <v>294</v>
      </c>
    </row>
    <row r="174" spans="12:12" x14ac:dyDescent="0.2">
      <c r="L174" t="s">
        <v>294</v>
      </c>
    </row>
    <row r="175" spans="12:12" x14ac:dyDescent="0.2">
      <c r="L175" t="s">
        <v>294</v>
      </c>
    </row>
    <row r="176" spans="12:12" x14ac:dyDescent="0.2">
      <c r="L176" t="s">
        <v>294</v>
      </c>
    </row>
    <row r="177" spans="12:12" x14ac:dyDescent="0.2">
      <c r="L177" t="s">
        <v>294</v>
      </c>
    </row>
    <row r="178" spans="12:12" x14ac:dyDescent="0.2">
      <c r="L178" t="s">
        <v>294</v>
      </c>
    </row>
    <row r="179" spans="12:12" x14ac:dyDescent="0.2">
      <c r="L179" t="s">
        <v>294</v>
      </c>
    </row>
    <row r="180" spans="12:12" x14ac:dyDescent="0.2">
      <c r="L180" t="s">
        <v>294</v>
      </c>
    </row>
    <row r="181" spans="12:12" x14ac:dyDescent="0.2">
      <c r="L181" t="s">
        <v>294</v>
      </c>
    </row>
    <row r="183" spans="12:12" x14ac:dyDescent="0.2">
      <c r="L183" t="s">
        <v>294</v>
      </c>
    </row>
    <row r="184" spans="12:12" x14ac:dyDescent="0.2">
      <c r="L184" t="s">
        <v>294</v>
      </c>
    </row>
    <row r="185" spans="12:12" x14ac:dyDescent="0.2">
      <c r="L185" t="s">
        <v>294</v>
      </c>
    </row>
    <row r="186" spans="12:12" x14ac:dyDescent="0.2">
      <c r="L186" t="s">
        <v>294</v>
      </c>
    </row>
    <row r="188" spans="12:12" x14ac:dyDescent="0.2">
      <c r="L188" t="s">
        <v>294</v>
      </c>
    </row>
    <row r="191" spans="12:12" x14ac:dyDescent="0.2">
      <c r="L191" t="s">
        <v>294</v>
      </c>
    </row>
    <row r="192" spans="12:12" x14ac:dyDescent="0.2">
      <c r="L192" t="s">
        <v>294</v>
      </c>
    </row>
    <row r="193" spans="12:12" x14ac:dyDescent="0.2">
      <c r="L193" t="s">
        <v>294</v>
      </c>
    </row>
    <row r="195" spans="12:12" x14ac:dyDescent="0.2">
      <c r="L195" t="s">
        <v>294</v>
      </c>
    </row>
    <row r="196" spans="12:12" x14ac:dyDescent="0.2">
      <c r="L196" t="s">
        <v>294</v>
      </c>
    </row>
    <row r="197" spans="12:12" x14ac:dyDescent="0.2">
      <c r="L197" t="s">
        <v>294</v>
      </c>
    </row>
    <row r="198" spans="12:12" x14ac:dyDescent="0.2">
      <c r="L198" t="s">
        <v>294</v>
      </c>
    </row>
    <row r="200" spans="12:12" x14ac:dyDescent="0.2">
      <c r="L200" t="s">
        <v>294</v>
      </c>
    </row>
    <row r="201" spans="12:12" x14ac:dyDescent="0.2">
      <c r="L201" t="s">
        <v>294</v>
      </c>
    </row>
    <row r="202" spans="12:12" x14ac:dyDescent="0.2">
      <c r="L202" t="s">
        <v>294</v>
      </c>
    </row>
    <row r="203" spans="12:12" x14ac:dyDescent="0.2">
      <c r="L203" t="s">
        <v>294</v>
      </c>
    </row>
    <row r="204" spans="12:12" x14ac:dyDescent="0.2">
      <c r="L204" t="s">
        <v>294</v>
      </c>
    </row>
    <row r="205" spans="12:12" x14ac:dyDescent="0.2">
      <c r="L205" t="s">
        <v>294</v>
      </c>
    </row>
    <row r="206" spans="12:12" x14ac:dyDescent="0.2">
      <c r="L206" t="s">
        <v>294</v>
      </c>
    </row>
    <row r="207" spans="12:12" x14ac:dyDescent="0.2">
      <c r="L207" t="s">
        <v>294</v>
      </c>
    </row>
    <row r="208" spans="12:12" x14ac:dyDescent="0.2">
      <c r="L208" t="s">
        <v>294</v>
      </c>
    </row>
    <row r="210" spans="12:12" x14ac:dyDescent="0.2">
      <c r="L210" t="s">
        <v>294</v>
      </c>
    </row>
    <row r="212" spans="12:12" x14ac:dyDescent="0.2">
      <c r="L212" t="s">
        <v>294</v>
      </c>
    </row>
    <row r="213" spans="12:12" x14ac:dyDescent="0.2">
      <c r="L213" t="s">
        <v>294</v>
      </c>
    </row>
    <row r="215" spans="12:12" x14ac:dyDescent="0.2">
      <c r="L215" t="s">
        <v>294</v>
      </c>
    </row>
    <row r="216" spans="12:12" x14ac:dyDescent="0.2">
      <c r="L216" t="s">
        <v>294</v>
      </c>
    </row>
    <row r="217" spans="12:12" x14ac:dyDescent="0.2">
      <c r="L217" t="s">
        <v>294</v>
      </c>
    </row>
    <row r="218" spans="12:12" x14ac:dyDescent="0.2">
      <c r="L218" t="s">
        <v>294</v>
      </c>
    </row>
    <row r="219" spans="12:12" x14ac:dyDescent="0.2">
      <c r="L219" t="s">
        <v>294</v>
      </c>
    </row>
    <row r="220" spans="12:12" x14ac:dyDescent="0.2">
      <c r="L220" t="s">
        <v>294</v>
      </c>
    </row>
    <row r="221" spans="12:12" x14ac:dyDescent="0.2">
      <c r="L221" t="s">
        <v>294</v>
      </c>
    </row>
    <row r="222" spans="12:12" x14ac:dyDescent="0.2">
      <c r="L222" t="s">
        <v>294</v>
      </c>
    </row>
    <row r="223" spans="12:12" x14ac:dyDescent="0.2">
      <c r="L223" t="s">
        <v>294</v>
      </c>
    </row>
    <row r="224" spans="12:12" x14ac:dyDescent="0.2">
      <c r="L224" t="s">
        <v>294</v>
      </c>
    </row>
    <row r="225" spans="12:12" x14ac:dyDescent="0.2">
      <c r="L225" t="s">
        <v>294</v>
      </c>
    </row>
    <row r="226" spans="12:12" x14ac:dyDescent="0.2">
      <c r="L226" t="s">
        <v>294</v>
      </c>
    </row>
    <row r="228" spans="12:12" x14ac:dyDescent="0.2">
      <c r="L228" t="s">
        <v>295</v>
      </c>
    </row>
    <row r="229" spans="12:12" x14ac:dyDescent="0.2">
      <c r="L229" t="s">
        <v>295</v>
      </c>
    </row>
    <row r="230" spans="12:12" x14ac:dyDescent="0.2">
      <c r="L230" t="s">
        <v>295</v>
      </c>
    </row>
    <row r="231" spans="12:12" x14ac:dyDescent="0.2">
      <c r="L231" t="s">
        <v>295</v>
      </c>
    </row>
    <row r="232" spans="12:12" x14ac:dyDescent="0.2">
      <c r="L232" t="s">
        <v>295</v>
      </c>
    </row>
    <row r="233" spans="12:12" x14ac:dyDescent="0.2">
      <c r="L233" t="s">
        <v>295</v>
      </c>
    </row>
    <row r="234" spans="12:12" x14ac:dyDescent="0.2">
      <c r="L234" t="s">
        <v>295</v>
      </c>
    </row>
    <row r="235" spans="12:12" x14ac:dyDescent="0.2">
      <c r="L235" t="s">
        <v>295</v>
      </c>
    </row>
    <row r="238" spans="12:12" x14ac:dyDescent="0.2">
      <c r="L238" t="s">
        <v>295</v>
      </c>
    </row>
    <row r="239" spans="12:12" x14ac:dyDescent="0.2">
      <c r="L239" t="s">
        <v>295</v>
      </c>
    </row>
    <row r="242" spans="12:12" x14ac:dyDescent="0.2">
      <c r="L242" t="s">
        <v>295</v>
      </c>
    </row>
    <row r="244" spans="12:12" x14ac:dyDescent="0.2">
      <c r="L244" t="s">
        <v>295</v>
      </c>
    </row>
    <row r="245" spans="12:12" x14ac:dyDescent="0.2">
      <c r="L245" t="s">
        <v>295</v>
      </c>
    </row>
    <row r="247" spans="12:12" x14ac:dyDescent="0.2">
      <c r="L247" t="s">
        <v>295</v>
      </c>
    </row>
    <row r="249" spans="12:12" x14ac:dyDescent="0.2">
      <c r="L249" t="s">
        <v>295</v>
      </c>
    </row>
    <row r="250" spans="12:12" x14ac:dyDescent="0.2">
      <c r="L250" t="s">
        <v>295</v>
      </c>
    </row>
    <row r="254" spans="12:12" x14ac:dyDescent="0.2">
      <c r="L254" t="s">
        <v>295</v>
      </c>
    </row>
    <row r="255" spans="12:12" x14ac:dyDescent="0.2">
      <c r="L255" t="s">
        <v>295</v>
      </c>
    </row>
    <row r="257" spans="12:12" x14ac:dyDescent="0.2">
      <c r="L257" t="s">
        <v>295</v>
      </c>
    </row>
    <row r="258" spans="12:12" x14ac:dyDescent="0.2">
      <c r="L258" t="s">
        <v>295</v>
      </c>
    </row>
    <row r="259" spans="12:12" x14ac:dyDescent="0.2">
      <c r="L259" t="s">
        <v>295</v>
      </c>
    </row>
    <row r="260" spans="12:12" x14ac:dyDescent="0.2">
      <c r="L260" t="s">
        <v>295</v>
      </c>
    </row>
    <row r="261" spans="12:12" x14ac:dyDescent="0.2">
      <c r="L261" t="s">
        <v>295</v>
      </c>
    </row>
    <row r="262" spans="12:12" x14ac:dyDescent="0.2">
      <c r="L262" t="s">
        <v>295</v>
      </c>
    </row>
    <row r="265" spans="12:12" x14ac:dyDescent="0.2">
      <c r="L265" t="s">
        <v>295</v>
      </c>
    </row>
    <row r="268" spans="12:12" x14ac:dyDescent="0.2">
      <c r="L268" t="s">
        <v>295</v>
      </c>
    </row>
    <row r="269" spans="12:12" x14ac:dyDescent="0.2">
      <c r="L269" t="s">
        <v>295</v>
      </c>
    </row>
    <row r="273" spans="12:12" x14ac:dyDescent="0.2">
      <c r="L273" t="s">
        <v>295</v>
      </c>
    </row>
    <row r="275" spans="12:12" x14ac:dyDescent="0.2">
      <c r="L275" t="s">
        <v>295</v>
      </c>
    </row>
    <row r="277" spans="12:12" x14ac:dyDescent="0.2">
      <c r="L277" t="s">
        <v>295</v>
      </c>
    </row>
    <row r="280" spans="12:12" x14ac:dyDescent="0.2">
      <c r="L280" t="s">
        <v>295</v>
      </c>
    </row>
    <row r="281" spans="12:12" x14ac:dyDescent="0.2">
      <c r="L281" t="s">
        <v>295</v>
      </c>
    </row>
    <row r="282" spans="12:12" x14ac:dyDescent="0.2">
      <c r="L282" t="s">
        <v>295</v>
      </c>
    </row>
    <row r="285" spans="12:12" x14ac:dyDescent="0.2">
      <c r="L285" t="s">
        <v>295</v>
      </c>
    </row>
    <row r="286" spans="12:12" x14ac:dyDescent="0.2">
      <c r="L286" t="s">
        <v>295</v>
      </c>
    </row>
    <row r="288" spans="12:12" x14ac:dyDescent="0.2">
      <c r="L288" t="s">
        <v>295</v>
      </c>
    </row>
    <row r="290" spans="12:12" x14ac:dyDescent="0.2">
      <c r="L290" t="s">
        <v>295</v>
      </c>
    </row>
    <row r="291" spans="12:12" x14ac:dyDescent="0.2">
      <c r="L291" t="s">
        <v>295</v>
      </c>
    </row>
    <row r="293" spans="12:12" x14ac:dyDescent="0.2">
      <c r="L293" t="s">
        <v>295</v>
      </c>
    </row>
    <row r="294" spans="12:12" x14ac:dyDescent="0.2">
      <c r="L294" t="s">
        <v>295</v>
      </c>
    </row>
    <row r="295" spans="12:12" x14ac:dyDescent="0.2">
      <c r="L295" t="s">
        <v>295</v>
      </c>
    </row>
    <row r="296" spans="12:12" x14ac:dyDescent="0.2">
      <c r="L296" t="s">
        <v>295</v>
      </c>
    </row>
    <row r="297" spans="12:12" x14ac:dyDescent="0.2">
      <c r="L297" t="s">
        <v>295</v>
      </c>
    </row>
    <row r="299" spans="12:12" x14ac:dyDescent="0.2">
      <c r="L299" t="s">
        <v>295</v>
      </c>
    </row>
    <row r="300" spans="12:12" x14ac:dyDescent="0.2">
      <c r="L300" t="s">
        <v>295</v>
      </c>
    </row>
    <row r="303" spans="12:12" x14ac:dyDescent="0.2">
      <c r="L303" t="s">
        <v>295</v>
      </c>
    </row>
    <row r="304" spans="12:12" x14ac:dyDescent="0.2">
      <c r="L304" t="s">
        <v>295</v>
      </c>
    </row>
    <row r="306" spans="12:12" x14ac:dyDescent="0.2">
      <c r="L306" t="s">
        <v>295</v>
      </c>
    </row>
    <row r="307" spans="12:12" x14ac:dyDescent="0.2">
      <c r="L307" t="s">
        <v>295</v>
      </c>
    </row>
    <row r="313" spans="12:12" x14ac:dyDescent="0.2">
      <c r="L313" t="s">
        <v>295</v>
      </c>
    </row>
    <row r="314" spans="12:12" x14ac:dyDescent="0.2">
      <c r="L314" t="s">
        <v>295</v>
      </c>
    </row>
    <row r="316" spans="12:12" x14ac:dyDescent="0.2">
      <c r="L316" t="s">
        <v>295</v>
      </c>
    </row>
    <row r="317" spans="12:12" x14ac:dyDescent="0.2">
      <c r="L317" t="s">
        <v>295</v>
      </c>
    </row>
    <row r="318" spans="12:12" x14ac:dyDescent="0.2">
      <c r="L318" t="s">
        <v>295</v>
      </c>
    </row>
    <row r="319" spans="12:12" x14ac:dyDescent="0.2">
      <c r="L319" t="s">
        <v>295</v>
      </c>
    </row>
    <row r="321" spans="12:12" x14ac:dyDescent="0.2">
      <c r="L321" t="s">
        <v>295</v>
      </c>
    </row>
    <row r="325" spans="12:12" x14ac:dyDescent="0.2">
      <c r="L325" t="s">
        <v>295</v>
      </c>
    </row>
    <row r="326" spans="12:12" x14ac:dyDescent="0.2">
      <c r="L326" t="s">
        <v>295</v>
      </c>
    </row>
    <row r="327" spans="12:12" x14ac:dyDescent="0.2">
      <c r="L327" t="s">
        <v>295</v>
      </c>
    </row>
    <row r="328" spans="12:12" x14ac:dyDescent="0.2">
      <c r="L328" t="s">
        <v>295</v>
      </c>
    </row>
    <row r="332" spans="12:12" x14ac:dyDescent="0.2">
      <c r="L332" t="s">
        <v>295</v>
      </c>
    </row>
    <row r="335" spans="12:12" x14ac:dyDescent="0.2">
      <c r="L335" t="s">
        <v>295</v>
      </c>
    </row>
    <row r="336" spans="12:12" x14ac:dyDescent="0.2">
      <c r="L336" t="s">
        <v>295</v>
      </c>
    </row>
    <row r="341" spans="12:12" x14ac:dyDescent="0.2">
      <c r="L341" t="s">
        <v>295</v>
      </c>
    </row>
    <row r="346" spans="12:12" x14ac:dyDescent="0.2">
      <c r="L346" t="s">
        <v>295</v>
      </c>
    </row>
    <row r="347" spans="12:12" x14ac:dyDescent="0.2">
      <c r="L347" t="s">
        <v>295</v>
      </c>
    </row>
    <row r="348" spans="12:12" x14ac:dyDescent="0.2">
      <c r="L348" t="s">
        <v>295</v>
      </c>
    </row>
    <row r="350" spans="12:12" x14ac:dyDescent="0.2">
      <c r="L350" t="s">
        <v>295</v>
      </c>
    </row>
    <row r="354" spans="12:12" x14ac:dyDescent="0.2">
      <c r="L354" t="s">
        <v>295</v>
      </c>
    </row>
    <row r="355" spans="12:12" x14ac:dyDescent="0.2">
      <c r="L355" t="s">
        <v>295</v>
      </c>
    </row>
    <row r="356" spans="12:12" x14ac:dyDescent="0.2">
      <c r="L356" t="s">
        <v>295</v>
      </c>
    </row>
    <row r="358" spans="12:12" x14ac:dyDescent="0.2">
      <c r="L358" t="s">
        <v>295</v>
      </c>
    </row>
    <row r="362" spans="12:12" x14ac:dyDescent="0.2">
      <c r="L362" t="s">
        <v>295</v>
      </c>
    </row>
    <row r="365" spans="12:12" x14ac:dyDescent="0.2">
      <c r="L365" t="s">
        <v>295</v>
      </c>
    </row>
    <row r="367" spans="12:12" x14ac:dyDescent="0.2">
      <c r="L367" t="s">
        <v>295</v>
      </c>
    </row>
    <row r="370" spans="12:12" x14ac:dyDescent="0.2">
      <c r="L370" t="s">
        <v>295</v>
      </c>
    </row>
    <row r="371" spans="12:12" x14ac:dyDescent="0.2">
      <c r="L371" t="s">
        <v>295</v>
      </c>
    </row>
    <row r="374" spans="12:12" x14ac:dyDescent="0.2">
      <c r="L374" t="s">
        <v>295</v>
      </c>
    </row>
    <row r="375" spans="12:12" x14ac:dyDescent="0.2">
      <c r="L375" t="s">
        <v>295</v>
      </c>
    </row>
    <row r="378" spans="12:12" x14ac:dyDescent="0.2">
      <c r="L378" t="s">
        <v>295</v>
      </c>
    </row>
    <row r="379" spans="12:12" x14ac:dyDescent="0.2">
      <c r="L379" t="s">
        <v>295</v>
      </c>
    </row>
    <row r="380" spans="12:12" x14ac:dyDescent="0.2">
      <c r="L380" t="s">
        <v>295</v>
      </c>
    </row>
    <row r="385" spans="12:12" x14ac:dyDescent="0.2">
      <c r="L385" t="s">
        <v>295</v>
      </c>
    </row>
    <row r="386" spans="12:12" x14ac:dyDescent="0.2">
      <c r="L386" t="s">
        <v>295</v>
      </c>
    </row>
    <row r="388" spans="12:12" x14ac:dyDescent="0.2">
      <c r="L388" t="s">
        <v>295</v>
      </c>
    </row>
    <row r="389" spans="12:12" x14ac:dyDescent="0.2">
      <c r="L389" t="s">
        <v>295</v>
      </c>
    </row>
    <row r="390" spans="12:12" x14ac:dyDescent="0.2">
      <c r="L390" t="s">
        <v>295</v>
      </c>
    </row>
    <row r="391" spans="12:12" x14ac:dyDescent="0.2">
      <c r="L391" t="s">
        <v>295</v>
      </c>
    </row>
    <row r="392" spans="12:12" x14ac:dyDescent="0.2">
      <c r="L392" t="s">
        <v>295</v>
      </c>
    </row>
    <row r="393" spans="12:12" x14ac:dyDescent="0.2">
      <c r="L393" t="s">
        <v>295</v>
      </c>
    </row>
    <row r="394" spans="12:12" x14ac:dyDescent="0.2">
      <c r="L394" t="s">
        <v>295</v>
      </c>
    </row>
    <row r="397" spans="12:12" x14ac:dyDescent="0.2">
      <c r="L397" t="s">
        <v>295</v>
      </c>
    </row>
    <row r="398" spans="12:12" x14ac:dyDescent="0.2">
      <c r="L398" t="s">
        <v>295</v>
      </c>
    </row>
    <row r="399" spans="12:12" x14ac:dyDescent="0.2">
      <c r="L399" t="s">
        <v>295</v>
      </c>
    </row>
    <row r="401" spans="12:12" x14ac:dyDescent="0.2">
      <c r="L401" t="s">
        <v>295</v>
      </c>
    </row>
    <row r="402" spans="12:12" x14ac:dyDescent="0.2">
      <c r="L402" t="s">
        <v>295</v>
      </c>
    </row>
    <row r="403" spans="12:12" x14ac:dyDescent="0.2">
      <c r="L403" t="s">
        <v>295</v>
      </c>
    </row>
    <row r="405" spans="12:12" x14ac:dyDescent="0.2">
      <c r="L405" t="s">
        <v>295</v>
      </c>
    </row>
    <row r="409" spans="12:12" x14ac:dyDescent="0.2">
      <c r="L409" t="s">
        <v>295</v>
      </c>
    </row>
    <row r="410" spans="12:12" x14ac:dyDescent="0.2">
      <c r="L410" t="s">
        <v>295</v>
      </c>
    </row>
    <row r="411" spans="12:12" x14ac:dyDescent="0.2">
      <c r="L411" t="s">
        <v>295</v>
      </c>
    </row>
    <row r="413" spans="12:12" x14ac:dyDescent="0.2">
      <c r="L413" t="s">
        <v>295</v>
      </c>
    </row>
    <row r="414" spans="12:12" x14ac:dyDescent="0.2">
      <c r="L414" t="s">
        <v>295</v>
      </c>
    </row>
    <row r="416" spans="12:12" x14ac:dyDescent="0.2">
      <c r="L416" t="s">
        <v>295</v>
      </c>
    </row>
    <row r="417" spans="12:12" x14ac:dyDescent="0.2">
      <c r="L417" t="s">
        <v>295</v>
      </c>
    </row>
    <row r="418" spans="12:12" x14ac:dyDescent="0.2">
      <c r="L418" t="s">
        <v>295</v>
      </c>
    </row>
    <row r="419" spans="12:12" x14ac:dyDescent="0.2">
      <c r="L419" t="s">
        <v>295</v>
      </c>
    </row>
    <row r="420" spans="12:12" x14ac:dyDescent="0.2">
      <c r="L420" t="s">
        <v>295</v>
      </c>
    </row>
    <row r="421" spans="12:12" x14ac:dyDescent="0.2">
      <c r="L421" t="s">
        <v>295</v>
      </c>
    </row>
    <row r="422" spans="12:12" x14ac:dyDescent="0.2">
      <c r="L422" t="s">
        <v>295</v>
      </c>
    </row>
    <row r="423" spans="12:12" x14ac:dyDescent="0.2">
      <c r="L423" t="s">
        <v>295</v>
      </c>
    </row>
    <row r="424" spans="12:12" x14ac:dyDescent="0.2">
      <c r="L424" t="s">
        <v>295</v>
      </c>
    </row>
    <row r="426" spans="12:12" x14ac:dyDescent="0.2">
      <c r="L426" t="s">
        <v>295</v>
      </c>
    </row>
    <row r="427" spans="12:12" x14ac:dyDescent="0.2">
      <c r="L427" t="s">
        <v>295</v>
      </c>
    </row>
    <row r="428" spans="12:12" x14ac:dyDescent="0.2">
      <c r="L428" t="s">
        <v>295</v>
      </c>
    </row>
    <row r="430" spans="12:12" x14ac:dyDescent="0.2">
      <c r="L430" t="s">
        <v>295</v>
      </c>
    </row>
    <row r="433" spans="12:12" x14ac:dyDescent="0.2">
      <c r="L433" t="s">
        <v>295</v>
      </c>
    </row>
    <row r="434" spans="12:12" x14ac:dyDescent="0.2">
      <c r="L434" t="s">
        <v>295</v>
      </c>
    </row>
    <row r="436" spans="12:12" x14ac:dyDescent="0.2">
      <c r="L436" t="s">
        <v>295</v>
      </c>
    </row>
    <row r="438" spans="12:12" x14ac:dyDescent="0.2">
      <c r="L438" t="s">
        <v>295</v>
      </c>
    </row>
    <row r="439" spans="12:12" x14ac:dyDescent="0.2">
      <c r="L439" t="s">
        <v>295</v>
      </c>
    </row>
    <row r="441" spans="12:12" x14ac:dyDescent="0.2">
      <c r="L441" t="s">
        <v>295</v>
      </c>
    </row>
    <row r="444" spans="12:12" x14ac:dyDescent="0.2">
      <c r="L444" t="s">
        <v>295</v>
      </c>
    </row>
    <row r="448" spans="12:12" x14ac:dyDescent="0.2">
      <c r="L448" t="s">
        <v>295</v>
      </c>
    </row>
    <row r="451" spans="12:12" x14ac:dyDescent="0.2">
      <c r="L451" t="s">
        <v>295</v>
      </c>
    </row>
    <row r="452" spans="12:12" x14ac:dyDescent="0.2">
      <c r="L452" t="s">
        <v>295</v>
      </c>
    </row>
    <row r="454" spans="12:12" x14ac:dyDescent="0.2">
      <c r="L454" t="s">
        <v>295</v>
      </c>
    </row>
    <row r="457" spans="12:12" x14ac:dyDescent="0.2">
      <c r="L457" t="s">
        <v>295</v>
      </c>
    </row>
    <row r="458" spans="12:12" x14ac:dyDescent="0.2">
      <c r="L458" t="s">
        <v>295</v>
      </c>
    </row>
    <row r="459" spans="12:12" x14ac:dyDescent="0.2">
      <c r="L459" t="s">
        <v>295</v>
      </c>
    </row>
    <row r="460" spans="12:12" x14ac:dyDescent="0.2">
      <c r="L460" t="s">
        <v>295</v>
      </c>
    </row>
    <row r="472" spans="12:12" x14ac:dyDescent="0.2">
      <c r="L472" t="s">
        <v>296</v>
      </c>
    </row>
    <row r="473" spans="12:12" x14ac:dyDescent="0.2">
      <c r="L473" t="s">
        <v>296</v>
      </c>
    </row>
    <row r="475" spans="12:12" x14ac:dyDescent="0.2">
      <c r="L475" t="s">
        <v>296</v>
      </c>
    </row>
    <row r="476" spans="12:12" x14ac:dyDescent="0.2">
      <c r="L476" t="s">
        <v>296</v>
      </c>
    </row>
    <row r="477" spans="12:12" x14ac:dyDescent="0.2">
      <c r="L477" t="s">
        <v>296</v>
      </c>
    </row>
    <row r="480" spans="12:12" x14ac:dyDescent="0.2">
      <c r="L480" t="s">
        <v>296</v>
      </c>
    </row>
    <row r="481" spans="12:12" x14ac:dyDescent="0.2">
      <c r="L481" t="s">
        <v>296</v>
      </c>
    </row>
    <row r="482" spans="12:12" x14ac:dyDescent="0.2">
      <c r="L482" t="s">
        <v>296</v>
      </c>
    </row>
    <row r="483" spans="12:12" x14ac:dyDescent="0.2">
      <c r="L483" t="s">
        <v>296</v>
      </c>
    </row>
    <row r="487" spans="12:12" x14ac:dyDescent="0.2">
      <c r="L487" t="s">
        <v>296</v>
      </c>
    </row>
    <row r="490" spans="12:12" x14ac:dyDescent="0.2">
      <c r="L490" t="s">
        <v>296</v>
      </c>
    </row>
    <row r="493" spans="12:12" x14ac:dyDescent="0.2">
      <c r="L493" t="s">
        <v>296</v>
      </c>
    </row>
    <row r="494" spans="12:12" x14ac:dyDescent="0.2">
      <c r="L494" t="s">
        <v>296</v>
      </c>
    </row>
    <row r="495" spans="12:12" x14ac:dyDescent="0.2">
      <c r="L495" t="s">
        <v>296</v>
      </c>
    </row>
    <row r="496" spans="12:12" x14ac:dyDescent="0.2">
      <c r="L496" t="s">
        <v>296</v>
      </c>
    </row>
    <row r="497" spans="12:12" x14ac:dyDescent="0.2">
      <c r="L497" t="s">
        <v>296</v>
      </c>
    </row>
    <row r="498" spans="12:12" x14ac:dyDescent="0.2">
      <c r="L498" t="s">
        <v>296</v>
      </c>
    </row>
    <row r="499" spans="12:12" x14ac:dyDescent="0.2">
      <c r="L499" t="s">
        <v>296</v>
      </c>
    </row>
    <row r="504" spans="12:12" x14ac:dyDescent="0.2">
      <c r="L504" t="s">
        <v>296</v>
      </c>
    </row>
    <row r="505" spans="12:12" x14ac:dyDescent="0.2">
      <c r="L505" t="s">
        <v>296</v>
      </c>
    </row>
    <row r="518" spans="1:1" x14ac:dyDescent="0.2">
      <c r="A518">
        <v>5028679.9800000004</v>
      </c>
    </row>
  </sheetData>
  <autoFilter ref="A1:K1" xr:uid="{00000000-0009-0000-0000-000017000000}"/>
  <pageMargins left="0" right="0" top="1" bottom="0.6" header="0.3" footer="0.3"/>
  <pageSetup scale="64" fitToHeight="0" orientation="portrait" r:id="rId1"/>
  <headerFooter>
    <oddHeader>&amp;C&amp;"Arial,Bold"LINCOLN UNIVERSITY
CONTRACTUAL AGREEMENT FOR FISCAL YEAR 2017/18
GOODS CONTRACT</oddHeader>
    <oddFooter>&amp;L&amp;P of &amp;N&amp;R&amp;Z&amp;F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298"/>
  <sheetViews>
    <sheetView topLeftCell="A289" workbookViewId="0">
      <selection activeCell="A87" sqref="A87:B196"/>
    </sheetView>
  </sheetViews>
  <sheetFormatPr defaultRowHeight="12.75" x14ac:dyDescent="0.2"/>
  <cols>
    <col min="1" max="1" width="29.85546875" customWidth="1"/>
    <col min="2" max="2" width="15.140625" customWidth="1"/>
    <col min="3" max="3" width="28.85546875" bestFit="1" customWidth="1"/>
    <col min="4" max="4" width="18.42578125" customWidth="1"/>
    <col min="5" max="5" width="16.140625" bestFit="1" customWidth="1"/>
    <col min="6" max="6" width="7" bestFit="1" customWidth="1"/>
    <col min="7" max="7" width="10.42578125" customWidth="1"/>
    <col min="8" max="9" width="6.42578125" hidden="1" customWidth="1"/>
    <col min="10" max="10" width="12.85546875" hidden="1" customWidth="1"/>
    <col min="11" max="11" width="36.5703125" bestFit="1" customWidth="1"/>
  </cols>
  <sheetData>
    <row r="1" spans="1:11" x14ac:dyDescent="0.2">
      <c r="A1" s="67" t="s">
        <v>209</v>
      </c>
      <c r="B1" s="67" t="s">
        <v>208</v>
      </c>
      <c r="C1" s="67" t="s">
        <v>210</v>
      </c>
      <c r="D1" s="67" t="s">
        <v>211</v>
      </c>
      <c r="E1" s="67" t="s">
        <v>212</v>
      </c>
      <c r="F1" s="67" t="s">
        <v>213</v>
      </c>
      <c r="G1" s="67" t="s">
        <v>214</v>
      </c>
      <c r="H1" s="67" t="s">
        <v>1117</v>
      </c>
      <c r="I1" s="67" t="s">
        <v>548</v>
      </c>
      <c r="J1" s="67" t="s">
        <v>549</v>
      </c>
      <c r="K1" s="67" t="s">
        <v>411</v>
      </c>
    </row>
    <row r="2" spans="1:11" ht="13.5" x14ac:dyDescent="0.25">
      <c r="A2" s="82" t="s">
        <v>535</v>
      </c>
      <c r="B2" s="83">
        <v>19051.3</v>
      </c>
      <c r="C2" s="82" t="s">
        <v>74</v>
      </c>
      <c r="D2" s="82"/>
      <c r="E2" s="82" t="s">
        <v>192</v>
      </c>
      <c r="F2" s="82" t="s">
        <v>149</v>
      </c>
      <c r="G2" s="82" t="s">
        <v>290</v>
      </c>
      <c r="H2" s="82">
        <v>5</v>
      </c>
      <c r="I2" s="82" t="s">
        <v>298</v>
      </c>
      <c r="J2" s="82" t="s">
        <v>299</v>
      </c>
      <c r="K2" s="82" t="s">
        <v>1293</v>
      </c>
    </row>
    <row r="3" spans="1:11" ht="13.5" x14ac:dyDescent="0.25">
      <c r="A3" s="82" t="s">
        <v>1295</v>
      </c>
      <c r="B3" s="83">
        <v>1353.75</v>
      </c>
      <c r="C3" s="82" t="s">
        <v>1296</v>
      </c>
      <c r="D3" s="82" t="s">
        <v>1297</v>
      </c>
      <c r="E3" s="82" t="s">
        <v>1298</v>
      </c>
      <c r="F3" s="82" t="s">
        <v>153</v>
      </c>
      <c r="G3" s="82" t="s">
        <v>1299</v>
      </c>
      <c r="H3" s="82">
        <v>5</v>
      </c>
      <c r="I3" s="82" t="s">
        <v>298</v>
      </c>
      <c r="J3" s="82" t="s">
        <v>299</v>
      </c>
      <c r="K3" s="82" t="s">
        <v>1300</v>
      </c>
    </row>
    <row r="4" spans="1:11" ht="13.5" x14ac:dyDescent="0.25">
      <c r="A4" s="82" t="s">
        <v>459</v>
      </c>
      <c r="B4" s="83">
        <v>143620</v>
      </c>
      <c r="C4" s="82" t="s">
        <v>846</v>
      </c>
      <c r="D4" s="82" t="s">
        <v>635</v>
      </c>
      <c r="E4" s="82" t="s">
        <v>4</v>
      </c>
      <c r="F4" s="82" t="s">
        <v>165</v>
      </c>
      <c r="G4" s="82" t="s">
        <v>847</v>
      </c>
      <c r="H4" s="82">
        <v>5</v>
      </c>
      <c r="I4" s="82" t="s">
        <v>298</v>
      </c>
      <c r="J4" s="82" t="s">
        <v>299</v>
      </c>
      <c r="K4" s="82" t="s">
        <v>460</v>
      </c>
    </row>
    <row r="5" spans="1:11" ht="13.5" x14ac:dyDescent="0.25">
      <c r="A5" s="82" t="s">
        <v>540</v>
      </c>
      <c r="B5" s="83">
        <v>1439.18</v>
      </c>
      <c r="C5" s="82" t="s">
        <v>75</v>
      </c>
      <c r="D5" s="82"/>
      <c r="E5" s="82" t="s">
        <v>164</v>
      </c>
      <c r="F5" s="82" t="s">
        <v>153</v>
      </c>
      <c r="G5" s="82" t="s">
        <v>224</v>
      </c>
      <c r="H5" s="82">
        <v>5</v>
      </c>
      <c r="I5" s="82" t="s">
        <v>298</v>
      </c>
      <c r="J5" s="82" t="s">
        <v>299</v>
      </c>
      <c r="K5" s="82" t="s">
        <v>1293</v>
      </c>
    </row>
    <row r="6" spans="1:11" ht="13.5" x14ac:dyDescent="0.25">
      <c r="A6" s="82" t="s">
        <v>1307</v>
      </c>
      <c r="B6" s="83">
        <v>1800</v>
      </c>
      <c r="C6" s="82" t="s">
        <v>1308</v>
      </c>
      <c r="D6" s="82"/>
      <c r="E6" s="82" t="s">
        <v>1309</v>
      </c>
      <c r="F6" s="82" t="s">
        <v>185</v>
      </c>
      <c r="G6" s="82" t="s">
        <v>1310</v>
      </c>
      <c r="H6" s="82">
        <v>5</v>
      </c>
      <c r="I6" s="82" t="s">
        <v>298</v>
      </c>
      <c r="J6" s="82" t="s">
        <v>299</v>
      </c>
      <c r="K6" s="82" t="s">
        <v>571</v>
      </c>
    </row>
    <row r="7" spans="1:11" ht="13.5" x14ac:dyDescent="0.25">
      <c r="A7" s="82" t="s">
        <v>461</v>
      </c>
      <c r="B7" s="83">
        <v>132750</v>
      </c>
      <c r="C7" s="82" t="s">
        <v>633</v>
      </c>
      <c r="D7" s="82"/>
      <c r="E7" s="82" t="s">
        <v>462</v>
      </c>
      <c r="F7" s="82" t="s">
        <v>153</v>
      </c>
      <c r="G7" s="82" t="s">
        <v>463</v>
      </c>
      <c r="H7" s="82">
        <v>5</v>
      </c>
      <c r="I7" s="82" t="s">
        <v>298</v>
      </c>
      <c r="J7" s="82" t="s">
        <v>299</v>
      </c>
      <c r="K7" s="82" t="s">
        <v>0</v>
      </c>
    </row>
    <row r="8" spans="1:11" ht="13.5" x14ac:dyDescent="0.25">
      <c r="A8" s="82" t="s">
        <v>464</v>
      </c>
      <c r="B8" s="83">
        <v>4800</v>
      </c>
      <c r="C8" s="82" t="s">
        <v>465</v>
      </c>
      <c r="D8" s="82"/>
      <c r="E8" s="82" t="s">
        <v>301</v>
      </c>
      <c r="F8" s="82" t="s">
        <v>170</v>
      </c>
      <c r="G8" s="82" t="s">
        <v>466</v>
      </c>
      <c r="H8" s="82">
        <v>5</v>
      </c>
      <c r="I8" s="82" t="s">
        <v>298</v>
      </c>
      <c r="J8" s="82" t="s">
        <v>299</v>
      </c>
      <c r="K8" s="82" t="s">
        <v>571</v>
      </c>
    </row>
    <row r="9" spans="1:11" ht="13.5" x14ac:dyDescent="0.25">
      <c r="A9" s="82" t="s">
        <v>704</v>
      </c>
      <c r="B9" s="83">
        <v>7393.33</v>
      </c>
      <c r="C9" s="82" t="s">
        <v>705</v>
      </c>
      <c r="D9" s="82"/>
      <c r="E9" s="82" t="s">
        <v>706</v>
      </c>
      <c r="F9" s="82" t="s">
        <v>149</v>
      </c>
      <c r="G9" s="82" t="s">
        <v>238</v>
      </c>
      <c r="H9" s="82">
        <v>5</v>
      </c>
      <c r="I9" s="82" t="s">
        <v>298</v>
      </c>
      <c r="J9" s="82" t="s">
        <v>299</v>
      </c>
      <c r="K9" s="82" t="s">
        <v>707</v>
      </c>
    </row>
    <row r="10" spans="1:11" ht="13.5" x14ac:dyDescent="0.25">
      <c r="A10" s="82" t="s">
        <v>572</v>
      </c>
      <c r="B10" s="83">
        <v>1302.5999999999999</v>
      </c>
      <c r="C10" s="82" t="s">
        <v>573</v>
      </c>
      <c r="D10" s="82" t="s">
        <v>635</v>
      </c>
      <c r="E10" s="82" t="s">
        <v>574</v>
      </c>
      <c r="F10" s="82" t="s">
        <v>1917</v>
      </c>
      <c r="G10" s="82" t="s">
        <v>575</v>
      </c>
      <c r="H10" s="82">
        <v>5</v>
      </c>
      <c r="I10" s="82" t="s">
        <v>298</v>
      </c>
      <c r="J10" s="82" t="s">
        <v>299</v>
      </c>
      <c r="K10" s="82" t="s">
        <v>844</v>
      </c>
    </row>
    <row r="11" spans="1:11" ht="13.5" x14ac:dyDescent="0.25">
      <c r="A11" s="82" t="s">
        <v>1316</v>
      </c>
      <c r="B11" s="83">
        <v>36000</v>
      </c>
      <c r="C11" s="82" t="s">
        <v>1317</v>
      </c>
      <c r="D11" s="82"/>
      <c r="E11" s="82" t="s">
        <v>682</v>
      </c>
      <c r="F11" s="82" t="s">
        <v>149</v>
      </c>
      <c r="G11" s="82" t="s">
        <v>880</v>
      </c>
      <c r="H11" s="82">
        <v>5</v>
      </c>
      <c r="I11" s="82" t="s">
        <v>298</v>
      </c>
      <c r="J11" s="82" t="s">
        <v>299</v>
      </c>
      <c r="K11" s="82" t="s">
        <v>1318</v>
      </c>
    </row>
    <row r="12" spans="1:11" ht="13.5" x14ac:dyDescent="0.25">
      <c r="A12" s="82" t="s">
        <v>637</v>
      </c>
      <c r="B12" s="83">
        <v>7273</v>
      </c>
      <c r="C12" s="82" t="s">
        <v>845</v>
      </c>
      <c r="D12" s="82"/>
      <c r="E12" s="82" t="s">
        <v>158</v>
      </c>
      <c r="F12" s="82" t="s">
        <v>149</v>
      </c>
      <c r="G12" s="82" t="s">
        <v>638</v>
      </c>
      <c r="H12" s="82">
        <v>5</v>
      </c>
      <c r="I12" s="82" t="s">
        <v>298</v>
      </c>
      <c r="J12" s="82" t="s">
        <v>299</v>
      </c>
      <c r="K12" s="82" t="s">
        <v>0</v>
      </c>
    </row>
    <row r="13" spans="1:11" ht="13.5" x14ac:dyDescent="0.25">
      <c r="A13" s="82" t="s">
        <v>1919</v>
      </c>
      <c r="B13" s="83">
        <v>15000</v>
      </c>
      <c r="C13" s="82" t="s">
        <v>1920</v>
      </c>
      <c r="D13" s="82"/>
      <c r="E13" s="82" t="s">
        <v>1921</v>
      </c>
      <c r="F13" s="82" t="s">
        <v>177</v>
      </c>
      <c r="G13" s="82" t="s">
        <v>1922</v>
      </c>
      <c r="H13" s="82">
        <v>5</v>
      </c>
      <c r="I13" s="82" t="s">
        <v>298</v>
      </c>
      <c r="J13" s="82" t="s">
        <v>299</v>
      </c>
      <c r="K13" s="82" t="s">
        <v>1749</v>
      </c>
    </row>
    <row r="14" spans="1:11" ht="13.5" x14ac:dyDescent="0.25">
      <c r="A14" s="82" t="s">
        <v>1924</v>
      </c>
      <c r="B14" s="83">
        <v>1191.5</v>
      </c>
      <c r="C14" s="82" t="s">
        <v>1925</v>
      </c>
      <c r="D14" s="82"/>
      <c r="E14" s="82" t="s">
        <v>1926</v>
      </c>
      <c r="F14" s="82" t="s">
        <v>149</v>
      </c>
      <c r="G14" s="82" t="s">
        <v>1927</v>
      </c>
      <c r="H14" s="82">
        <v>5</v>
      </c>
      <c r="I14" s="82" t="s">
        <v>298</v>
      </c>
      <c r="J14" s="82" t="s">
        <v>299</v>
      </c>
      <c r="K14" s="82" t="s">
        <v>571</v>
      </c>
    </row>
    <row r="15" spans="1:11" ht="13.5" x14ac:dyDescent="0.25">
      <c r="A15" s="82" t="s">
        <v>1929</v>
      </c>
      <c r="B15" s="83">
        <v>6528</v>
      </c>
      <c r="C15" s="82" t="s">
        <v>1930</v>
      </c>
      <c r="D15" s="82"/>
      <c r="E15" s="82" t="s">
        <v>1931</v>
      </c>
      <c r="F15" s="82" t="s">
        <v>170</v>
      </c>
      <c r="G15" s="82" t="s">
        <v>1932</v>
      </c>
      <c r="H15" s="82">
        <v>5</v>
      </c>
      <c r="I15" s="82" t="s">
        <v>298</v>
      </c>
      <c r="J15" s="82" t="s">
        <v>299</v>
      </c>
      <c r="K15" s="82" t="s">
        <v>1933</v>
      </c>
    </row>
    <row r="16" spans="1:11" ht="13.5" x14ac:dyDescent="0.25">
      <c r="A16" s="82" t="s">
        <v>1935</v>
      </c>
      <c r="B16" s="83">
        <v>1080</v>
      </c>
      <c r="C16" s="82" t="s">
        <v>1936</v>
      </c>
      <c r="D16" s="82"/>
      <c r="E16" s="82" t="s">
        <v>878</v>
      </c>
      <c r="F16" s="82" t="s">
        <v>149</v>
      </c>
      <c r="G16" s="82" t="s">
        <v>879</v>
      </c>
      <c r="H16" s="82">
        <v>5</v>
      </c>
      <c r="I16" s="82" t="s">
        <v>298</v>
      </c>
      <c r="J16" s="82" t="s">
        <v>299</v>
      </c>
      <c r="K16" s="82" t="s">
        <v>571</v>
      </c>
    </row>
    <row r="17" spans="1:11" ht="13.5" x14ac:dyDescent="0.25">
      <c r="A17" s="82" t="s">
        <v>1938</v>
      </c>
      <c r="B17" s="83">
        <v>2984</v>
      </c>
      <c r="C17" s="82" t="s">
        <v>1939</v>
      </c>
      <c r="D17" s="82" t="s">
        <v>694</v>
      </c>
      <c r="E17" s="82" t="s">
        <v>42</v>
      </c>
      <c r="F17" s="82" t="s">
        <v>43</v>
      </c>
      <c r="G17" s="82" t="s">
        <v>1940</v>
      </c>
      <c r="H17" s="82">
        <v>5</v>
      </c>
      <c r="I17" s="82" t="s">
        <v>298</v>
      </c>
      <c r="J17" s="82" t="s">
        <v>299</v>
      </c>
      <c r="K17" s="82" t="s">
        <v>1941</v>
      </c>
    </row>
    <row r="18" spans="1:11" ht="13.5" x14ac:dyDescent="0.25">
      <c r="A18" s="82" t="s">
        <v>1943</v>
      </c>
      <c r="B18" s="83">
        <v>11000</v>
      </c>
      <c r="C18" s="82" t="s">
        <v>1944</v>
      </c>
      <c r="D18" s="82"/>
      <c r="E18" s="82" t="s">
        <v>1945</v>
      </c>
      <c r="F18" s="82" t="s">
        <v>170</v>
      </c>
      <c r="G18" s="82" t="s">
        <v>1946</v>
      </c>
      <c r="H18" s="82">
        <v>5</v>
      </c>
      <c r="I18" s="82" t="s">
        <v>298</v>
      </c>
      <c r="J18" s="82" t="s">
        <v>299</v>
      </c>
      <c r="K18" s="82" t="s">
        <v>1947</v>
      </c>
    </row>
    <row r="19" spans="1:11" ht="13.5" x14ac:dyDescent="0.25">
      <c r="A19" s="82" t="s">
        <v>1949</v>
      </c>
      <c r="B19" s="83">
        <v>2900</v>
      </c>
      <c r="C19" s="82" t="s">
        <v>1950</v>
      </c>
      <c r="D19" s="82"/>
      <c r="E19" s="82" t="s">
        <v>1951</v>
      </c>
      <c r="F19" s="82" t="s">
        <v>168</v>
      </c>
      <c r="G19" s="82" t="s">
        <v>1952</v>
      </c>
      <c r="H19" s="82">
        <v>5</v>
      </c>
      <c r="I19" s="82" t="s">
        <v>298</v>
      </c>
      <c r="J19" s="82" t="s">
        <v>299</v>
      </c>
      <c r="K19" s="82" t="s">
        <v>571</v>
      </c>
    </row>
    <row r="20" spans="1:11" ht="13.5" x14ac:dyDescent="0.25">
      <c r="A20" s="82" t="s">
        <v>1954</v>
      </c>
      <c r="B20" s="83">
        <v>15000</v>
      </c>
      <c r="C20" s="82" t="s">
        <v>1955</v>
      </c>
      <c r="D20" s="82"/>
      <c r="E20" s="82" t="s">
        <v>570</v>
      </c>
      <c r="F20" s="82" t="s">
        <v>157</v>
      </c>
      <c r="G20" s="82" t="s">
        <v>1956</v>
      </c>
      <c r="H20" s="82">
        <v>5</v>
      </c>
      <c r="I20" s="82" t="s">
        <v>298</v>
      </c>
      <c r="J20" s="82" t="s">
        <v>299</v>
      </c>
      <c r="K20" s="82" t="s">
        <v>1807</v>
      </c>
    </row>
    <row r="21" spans="1:11" ht="13.5" x14ac:dyDescent="0.25">
      <c r="A21" s="82" t="s">
        <v>1958</v>
      </c>
      <c r="B21" s="83">
        <v>4500</v>
      </c>
      <c r="C21" s="82" t="s">
        <v>1959</v>
      </c>
      <c r="D21" s="82"/>
      <c r="E21" s="82" t="s">
        <v>1821</v>
      </c>
      <c r="F21" s="82" t="s">
        <v>172</v>
      </c>
      <c r="G21" s="82" t="s">
        <v>1960</v>
      </c>
      <c r="H21" s="82">
        <v>5</v>
      </c>
      <c r="I21" s="82" t="s">
        <v>298</v>
      </c>
      <c r="J21" s="82" t="s">
        <v>299</v>
      </c>
      <c r="K21" s="82" t="s">
        <v>571</v>
      </c>
    </row>
    <row r="22" spans="1:11" ht="13.5" x14ac:dyDescent="0.25">
      <c r="A22" s="82" t="s">
        <v>1962</v>
      </c>
      <c r="B22" s="83">
        <v>10000</v>
      </c>
      <c r="C22" s="82" t="s">
        <v>1963</v>
      </c>
      <c r="D22" s="82"/>
      <c r="E22" s="82" t="s">
        <v>1964</v>
      </c>
      <c r="F22" s="82" t="s">
        <v>170</v>
      </c>
      <c r="G22" s="82" t="s">
        <v>1965</v>
      </c>
      <c r="H22" s="82">
        <v>5</v>
      </c>
      <c r="I22" s="82" t="s">
        <v>298</v>
      </c>
      <c r="J22" s="82" t="s">
        <v>299</v>
      </c>
      <c r="K22" s="82" t="s">
        <v>571</v>
      </c>
    </row>
    <row r="23" spans="1:11" ht="13.5" x14ac:dyDescent="0.25">
      <c r="A23" s="82" t="s">
        <v>1967</v>
      </c>
      <c r="B23" s="83">
        <v>1021</v>
      </c>
      <c r="C23" s="82" t="s">
        <v>1968</v>
      </c>
      <c r="D23" s="82"/>
      <c r="E23" s="82" t="s">
        <v>1969</v>
      </c>
      <c r="F23" s="82" t="s">
        <v>174</v>
      </c>
      <c r="G23" s="82" t="s">
        <v>1970</v>
      </c>
      <c r="H23" s="82">
        <v>5</v>
      </c>
      <c r="I23" s="82" t="s">
        <v>298</v>
      </c>
      <c r="J23" s="82" t="s">
        <v>299</v>
      </c>
      <c r="K23" s="82" t="s">
        <v>571</v>
      </c>
    </row>
    <row r="24" spans="1:11" ht="13.5" x14ac:dyDescent="0.25">
      <c r="A24" s="82" t="s">
        <v>1972</v>
      </c>
      <c r="B24" s="83">
        <v>4199.29</v>
      </c>
      <c r="C24" s="82" t="s">
        <v>1973</v>
      </c>
      <c r="D24" s="82"/>
      <c r="E24" s="82" t="s">
        <v>655</v>
      </c>
      <c r="F24" s="82" t="s">
        <v>177</v>
      </c>
      <c r="G24" s="82" t="s">
        <v>1974</v>
      </c>
      <c r="H24" s="82">
        <v>5</v>
      </c>
      <c r="I24" s="82" t="s">
        <v>298</v>
      </c>
      <c r="J24" s="82" t="s">
        <v>299</v>
      </c>
      <c r="K24" s="82" t="s">
        <v>1975</v>
      </c>
    </row>
    <row r="25" spans="1:11" ht="13.5" x14ac:dyDescent="0.25">
      <c r="A25" s="82" t="s">
        <v>1977</v>
      </c>
      <c r="B25" s="83">
        <v>1200</v>
      </c>
      <c r="C25" s="82" t="s">
        <v>1978</v>
      </c>
      <c r="D25" s="82"/>
      <c r="E25" s="82" t="s">
        <v>7</v>
      </c>
      <c r="F25" s="82" t="s">
        <v>149</v>
      </c>
      <c r="G25" s="82" t="s">
        <v>238</v>
      </c>
      <c r="H25" s="82">
        <v>5</v>
      </c>
      <c r="I25" s="82" t="s">
        <v>298</v>
      </c>
      <c r="J25" s="82" t="s">
        <v>299</v>
      </c>
      <c r="K25" s="82" t="s">
        <v>1979</v>
      </c>
    </row>
    <row r="26" spans="1:11" ht="13.5" x14ac:dyDescent="0.25">
      <c r="A26" s="82" t="s">
        <v>1981</v>
      </c>
      <c r="B26" s="83">
        <v>9615.2000000000007</v>
      </c>
      <c r="C26" s="82" t="s">
        <v>1982</v>
      </c>
      <c r="D26" s="82"/>
      <c r="E26" s="82" t="s">
        <v>158</v>
      </c>
      <c r="F26" s="82" t="s">
        <v>149</v>
      </c>
      <c r="G26" s="82" t="s">
        <v>271</v>
      </c>
      <c r="H26" s="82">
        <v>5</v>
      </c>
      <c r="I26" s="82" t="s">
        <v>298</v>
      </c>
      <c r="J26" s="82" t="s">
        <v>299</v>
      </c>
      <c r="K26" s="82" t="s">
        <v>1983</v>
      </c>
    </row>
    <row r="27" spans="1:11" ht="13.5" x14ac:dyDescent="0.25">
      <c r="A27" s="82" t="s">
        <v>1985</v>
      </c>
      <c r="B27" s="83">
        <v>1148</v>
      </c>
      <c r="C27" s="82" t="s">
        <v>1986</v>
      </c>
      <c r="D27" s="82"/>
      <c r="E27" s="82" t="s">
        <v>163</v>
      </c>
      <c r="F27" s="82" t="s">
        <v>149</v>
      </c>
      <c r="G27" s="82" t="s">
        <v>218</v>
      </c>
      <c r="H27" s="82">
        <v>5</v>
      </c>
      <c r="I27" s="82" t="s">
        <v>298</v>
      </c>
      <c r="J27" s="82" t="s">
        <v>299</v>
      </c>
      <c r="K27" s="82" t="s">
        <v>1987</v>
      </c>
    </row>
    <row r="28" spans="1:11" ht="13.5" x14ac:dyDescent="0.25">
      <c r="A28" s="82" t="s">
        <v>1989</v>
      </c>
      <c r="B28" s="83">
        <v>3500</v>
      </c>
      <c r="C28" s="82" t="s">
        <v>1990</v>
      </c>
      <c r="D28" s="82"/>
      <c r="E28" s="82" t="s">
        <v>1991</v>
      </c>
      <c r="F28" s="82" t="s">
        <v>172</v>
      </c>
      <c r="G28" s="82" t="s">
        <v>1992</v>
      </c>
      <c r="H28" s="82">
        <v>5</v>
      </c>
      <c r="I28" s="82" t="s">
        <v>298</v>
      </c>
      <c r="J28" s="82" t="s">
        <v>299</v>
      </c>
      <c r="K28" s="82" t="s">
        <v>1993</v>
      </c>
    </row>
    <row r="29" spans="1:11" ht="13.5" x14ac:dyDescent="0.25">
      <c r="A29" s="82" t="s">
        <v>1995</v>
      </c>
      <c r="B29" s="83">
        <v>1950</v>
      </c>
      <c r="C29" s="82" t="s">
        <v>1996</v>
      </c>
      <c r="D29" s="82" t="s">
        <v>1997</v>
      </c>
      <c r="E29" s="82" t="s">
        <v>1998</v>
      </c>
      <c r="F29" s="82" t="s">
        <v>146</v>
      </c>
      <c r="G29" s="82" t="s">
        <v>1999</v>
      </c>
      <c r="H29" s="82">
        <v>5</v>
      </c>
      <c r="I29" s="82" t="s">
        <v>298</v>
      </c>
      <c r="J29" s="82" t="s">
        <v>299</v>
      </c>
      <c r="K29" s="82" t="s">
        <v>2000</v>
      </c>
    </row>
    <row r="30" spans="1:11" ht="13.5" x14ac:dyDescent="0.25">
      <c r="A30" s="82" t="s">
        <v>2002</v>
      </c>
      <c r="B30" s="83">
        <v>1308</v>
      </c>
      <c r="C30" s="82" t="s">
        <v>2003</v>
      </c>
      <c r="D30" s="82"/>
      <c r="E30" s="82" t="s">
        <v>152</v>
      </c>
      <c r="F30" s="82" t="s">
        <v>153</v>
      </c>
      <c r="G30" s="82" t="s">
        <v>634</v>
      </c>
      <c r="H30" s="82">
        <v>5</v>
      </c>
      <c r="I30" s="82" t="s">
        <v>298</v>
      </c>
      <c r="J30" s="82" t="s">
        <v>299</v>
      </c>
      <c r="K30" s="82" t="s">
        <v>571</v>
      </c>
    </row>
    <row r="31" spans="1:11" ht="13.5" x14ac:dyDescent="0.25">
      <c r="A31" s="82" t="s">
        <v>2005</v>
      </c>
      <c r="B31" s="83">
        <v>4800</v>
      </c>
      <c r="C31" s="82" t="s">
        <v>2006</v>
      </c>
      <c r="D31" s="82"/>
      <c r="E31" s="82" t="s">
        <v>169</v>
      </c>
      <c r="F31" s="82" t="s">
        <v>170</v>
      </c>
      <c r="G31" s="82" t="s">
        <v>2007</v>
      </c>
      <c r="H31" s="82"/>
      <c r="I31" s="82"/>
      <c r="J31" s="82"/>
      <c r="K31" s="82" t="s">
        <v>2008</v>
      </c>
    </row>
    <row r="32" spans="1:11" ht="13.5" x14ac:dyDescent="0.25">
      <c r="A32" s="82" t="s">
        <v>2010</v>
      </c>
      <c r="B32" s="83">
        <v>1170</v>
      </c>
      <c r="C32" s="82" t="s">
        <v>2011</v>
      </c>
      <c r="D32" s="82"/>
      <c r="E32" s="82" t="s">
        <v>194</v>
      </c>
      <c r="F32" s="82" t="s">
        <v>149</v>
      </c>
      <c r="G32" s="82" t="s">
        <v>228</v>
      </c>
      <c r="H32" s="82"/>
      <c r="I32" s="82"/>
      <c r="J32" s="82"/>
      <c r="K32" s="82" t="s">
        <v>571</v>
      </c>
    </row>
    <row r="33" spans="1:11" ht="13.5" x14ac:dyDescent="0.25">
      <c r="A33" s="82" t="s">
        <v>2013</v>
      </c>
      <c r="B33" s="83">
        <v>1500</v>
      </c>
      <c r="C33" s="82" t="s">
        <v>2014</v>
      </c>
      <c r="D33" s="82"/>
      <c r="E33" s="82" t="s">
        <v>201</v>
      </c>
      <c r="F33" s="82" t="s">
        <v>168</v>
      </c>
      <c r="G33" s="82" t="s">
        <v>2015</v>
      </c>
      <c r="H33" s="82"/>
      <c r="I33" s="82"/>
      <c r="J33" s="82"/>
      <c r="K33" s="82" t="s">
        <v>571</v>
      </c>
    </row>
    <row r="34" spans="1:11" ht="13.5" x14ac:dyDescent="0.25">
      <c r="A34" s="38" t="s">
        <v>293</v>
      </c>
      <c r="B34" s="83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13.5" x14ac:dyDescent="0.25">
      <c r="A35" s="82" t="s">
        <v>1321</v>
      </c>
      <c r="B35" s="83">
        <v>60227.39</v>
      </c>
      <c r="C35" s="82" t="s">
        <v>536</v>
      </c>
      <c r="D35" s="82" t="s">
        <v>537</v>
      </c>
      <c r="E35" s="82" t="s">
        <v>152</v>
      </c>
      <c r="F35" s="82" t="s">
        <v>177</v>
      </c>
      <c r="G35" s="82" t="s">
        <v>538</v>
      </c>
      <c r="H35" s="82">
        <v>6</v>
      </c>
      <c r="I35" s="82" t="s">
        <v>298</v>
      </c>
      <c r="J35" s="82" t="s">
        <v>5</v>
      </c>
      <c r="K35" s="82" t="s">
        <v>71</v>
      </c>
    </row>
    <row r="36" spans="1:11" ht="13.5" x14ac:dyDescent="0.25">
      <c r="A36" s="82" t="s">
        <v>914</v>
      </c>
      <c r="B36" s="83">
        <v>12759.16</v>
      </c>
      <c r="C36" s="82" t="s">
        <v>915</v>
      </c>
      <c r="D36" s="82"/>
      <c r="E36" s="82" t="s">
        <v>25</v>
      </c>
      <c r="F36" s="82" t="s">
        <v>149</v>
      </c>
      <c r="G36" s="82" t="s">
        <v>262</v>
      </c>
      <c r="H36" s="82">
        <v>6</v>
      </c>
      <c r="I36" s="82" t="s">
        <v>298</v>
      </c>
      <c r="J36" s="82" t="s">
        <v>5</v>
      </c>
      <c r="K36" s="82" t="s">
        <v>913</v>
      </c>
    </row>
    <row r="37" spans="1:11" ht="13.5" x14ac:dyDescent="0.25">
      <c r="A37" s="82" t="s">
        <v>467</v>
      </c>
      <c r="B37" s="83">
        <v>1500</v>
      </c>
      <c r="C37" s="82" t="s">
        <v>6</v>
      </c>
      <c r="D37" s="82" t="s">
        <v>639</v>
      </c>
      <c r="E37" s="82" t="s">
        <v>7</v>
      </c>
      <c r="F37" s="82" t="s">
        <v>149</v>
      </c>
      <c r="G37" s="82" t="s">
        <v>238</v>
      </c>
      <c r="H37" s="82">
        <v>6</v>
      </c>
      <c r="I37" s="82" t="s">
        <v>298</v>
      </c>
      <c r="J37" s="82" t="s">
        <v>5</v>
      </c>
      <c r="K37" s="82" t="s">
        <v>200</v>
      </c>
    </row>
    <row r="38" spans="1:11" ht="13.5" x14ac:dyDescent="0.25">
      <c r="A38" s="82" t="s">
        <v>640</v>
      </c>
      <c r="B38" s="83">
        <v>1125</v>
      </c>
      <c r="C38" s="82" t="s">
        <v>641</v>
      </c>
      <c r="D38" s="82"/>
      <c r="E38" s="82" t="s">
        <v>642</v>
      </c>
      <c r="F38" s="82" t="s">
        <v>149</v>
      </c>
      <c r="G38" s="82" t="s">
        <v>643</v>
      </c>
      <c r="H38" s="82">
        <v>6</v>
      </c>
      <c r="I38" s="82" t="s">
        <v>298</v>
      </c>
      <c r="J38" s="82" t="s">
        <v>5</v>
      </c>
      <c r="K38" s="82" t="s">
        <v>892</v>
      </c>
    </row>
    <row r="39" spans="1:11" ht="13.5" x14ac:dyDescent="0.25">
      <c r="A39" s="82" t="s">
        <v>1326</v>
      </c>
      <c r="B39" s="83">
        <v>206512.42</v>
      </c>
      <c r="C39" s="82" t="s">
        <v>578</v>
      </c>
      <c r="D39" s="82"/>
      <c r="E39" s="82" t="s">
        <v>53</v>
      </c>
      <c r="F39" s="82" t="s">
        <v>173</v>
      </c>
      <c r="G39" s="82" t="s">
        <v>579</v>
      </c>
      <c r="H39" s="82">
        <v>6</v>
      </c>
      <c r="I39" s="82" t="s">
        <v>298</v>
      </c>
      <c r="J39" s="82" t="s">
        <v>5</v>
      </c>
      <c r="K39" s="82" t="s">
        <v>20</v>
      </c>
    </row>
    <row r="40" spans="1:11" ht="13.5" x14ac:dyDescent="0.25">
      <c r="A40" s="82" t="s">
        <v>1328</v>
      </c>
      <c r="B40" s="83">
        <v>8742.9500000000007</v>
      </c>
      <c r="C40" s="82" t="s">
        <v>867</v>
      </c>
      <c r="D40" s="82"/>
      <c r="E40" s="82" t="s">
        <v>869</v>
      </c>
      <c r="F40" s="82" t="s">
        <v>149</v>
      </c>
      <c r="G40" s="82" t="s">
        <v>870</v>
      </c>
      <c r="H40" s="82">
        <v>6</v>
      </c>
      <c r="I40" s="82" t="s">
        <v>298</v>
      </c>
      <c r="J40" s="82" t="s">
        <v>5</v>
      </c>
      <c r="K40" s="82" t="s">
        <v>1329</v>
      </c>
    </row>
    <row r="41" spans="1:11" ht="13.5" x14ac:dyDescent="0.25">
      <c r="A41" s="82" t="s">
        <v>866</v>
      </c>
      <c r="B41" s="83">
        <v>6880</v>
      </c>
      <c r="C41" s="82" t="s">
        <v>867</v>
      </c>
      <c r="D41" s="82" t="s">
        <v>868</v>
      </c>
      <c r="E41" s="82" t="s">
        <v>869</v>
      </c>
      <c r="F41" s="82" t="s">
        <v>149</v>
      </c>
      <c r="G41" s="82" t="s">
        <v>870</v>
      </c>
      <c r="H41" s="82">
        <v>6</v>
      </c>
      <c r="I41" s="82" t="s">
        <v>298</v>
      </c>
      <c r="J41" s="82" t="s">
        <v>5</v>
      </c>
      <c r="K41" s="82" t="s">
        <v>871</v>
      </c>
    </row>
    <row r="42" spans="1:11" ht="13.5" x14ac:dyDescent="0.25">
      <c r="A42" s="82" t="s">
        <v>882</v>
      </c>
      <c r="B42" s="83">
        <v>3999.8</v>
      </c>
      <c r="C42" s="82" t="s">
        <v>883</v>
      </c>
      <c r="D42" s="82"/>
      <c r="E42" s="82" t="s">
        <v>884</v>
      </c>
      <c r="F42" s="82" t="s">
        <v>153</v>
      </c>
      <c r="G42" s="82" t="s">
        <v>885</v>
      </c>
      <c r="H42" s="82">
        <v>7</v>
      </c>
      <c r="I42" s="82" t="s">
        <v>298</v>
      </c>
      <c r="J42" s="82" t="s">
        <v>38</v>
      </c>
      <c r="K42" s="82" t="s">
        <v>8</v>
      </c>
    </row>
    <row r="43" spans="1:11" ht="13.5" x14ac:dyDescent="0.25">
      <c r="A43" s="82" t="s">
        <v>644</v>
      </c>
      <c r="B43" s="83">
        <v>7137</v>
      </c>
      <c r="C43" s="82" t="s">
        <v>10</v>
      </c>
      <c r="D43" s="82"/>
      <c r="E43" s="82" t="s">
        <v>261</v>
      </c>
      <c r="F43" s="82" t="s">
        <v>177</v>
      </c>
      <c r="G43" s="82" t="s">
        <v>250</v>
      </c>
      <c r="H43" s="82">
        <v>6</v>
      </c>
      <c r="I43" s="82" t="s">
        <v>298</v>
      </c>
      <c r="J43" s="82" t="s">
        <v>5</v>
      </c>
      <c r="K43" s="82" t="s">
        <v>855</v>
      </c>
    </row>
    <row r="44" spans="1:11" ht="13.5" x14ac:dyDescent="0.25">
      <c r="A44" s="82" t="s">
        <v>881</v>
      </c>
      <c r="B44" s="83">
        <v>67843</v>
      </c>
      <c r="C44" s="82" t="s">
        <v>11</v>
      </c>
      <c r="D44" s="82" t="s">
        <v>162</v>
      </c>
      <c r="E44" s="82" t="s">
        <v>12</v>
      </c>
      <c r="F44" s="82" t="s">
        <v>157</v>
      </c>
      <c r="G44" s="82" t="s">
        <v>251</v>
      </c>
      <c r="H44" s="82">
        <v>6</v>
      </c>
      <c r="I44" s="82" t="s">
        <v>298</v>
      </c>
      <c r="J44" s="82" t="s">
        <v>5</v>
      </c>
      <c r="K44" s="82" t="s">
        <v>13</v>
      </c>
    </row>
    <row r="45" spans="1:11" ht="13.5" x14ac:dyDescent="0.25">
      <c r="A45" s="82" t="s">
        <v>904</v>
      </c>
      <c r="B45" s="83">
        <v>9364.39</v>
      </c>
      <c r="C45" s="82" t="s">
        <v>23</v>
      </c>
      <c r="D45" s="82" t="s">
        <v>468</v>
      </c>
      <c r="E45" s="82" t="s">
        <v>469</v>
      </c>
      <c r="F45" s="82" t="s">
        <v>76</v>
      </c>
      <c r="G45" s="82" t="s">
        <v>470</v>
      </c>
      <c r="H45" s="82">
        <v>6</v>
      </c>
      <c r="I45" s="82" t="s">
        <v>298</v>
      </c>
      <c r="J45" s="82" t="s">
        <v>5</v>
      </c>
      <c r="K45" s="82" t="s">
        <v>22</v>
      </c>
    </row>
    <row r="46" spans="1:11" ht="13.5" x14ac:dyDescent="0.25">
      <c r="A46" s="82" t="s">
        <v>471</v>
      </c>
      <c r="B46" s="83">
        <v>87615.48</v>
      </c>
      <c r="C46" s="82" t="s">
        <v>472</v>
      </c>
      <c r="D46" s="82"/>
      <c r="E46" s="82" t="s">
        <v>186</v>
      </c>
      <c r="F46" s="82" t="s">
        <v>149</v>
      </c>
      <c r="G46" s="82" t="s">
        <v>243</v>
      </c>
      <c r="H46" s="82">
        <v>6</v>
      </c>
      <c r="I46" s="82" t="s">
        <v>298</v>
      </c>
      <c r="J46" s="82" t="s">
        <v>5</v>
      </c>
      <c r="K46" s="82" t="s">
        <v>14</v>
      </c>
    </row>
    <row r="47" spans="1:11" ht="13.5" x14ac:dyDescent="0.25">
      <c r="A47" s="82" t="s">
        <v>647</v>
      </c>
      <c r="B47" s="83">
        <v>1928.72</v>
      </c>
      <c r="C47" s="82" t="s">
        <v>648</v>
      </c>
      <c r="D47" s="82"/>
      <c r="E47" s="82" t="s">
        <v>158</v>
      </c>
      <c r="F47" s="82" t="s">
        <v>149</v>
      </c>
      <c r="G47" s="82" t="s">
        <v>649</v>
      </c>
      <c r="H47" s="82">
        <v>6</v>
      </c>
      <c r="I47" s="82" t="s">
        <v>298</v>
      </c>
      <c r="J47" s="82" t="s">
        <v>5</v>
      </c>
      <c r="K47" s="82" t="s">
        <v>865</v>
      </c>
    </row>
    <row r="48" spans="1:11" ht="13.5" x14ac:dyDescent="0.25">
      <c r="A48" s="82" t="s">
        <v>1391</v>
      </c>
      <c r="B48" s="83">
        <v>3300</v>
      </c>
      <c r="C48" s="82" t="s">
        <v>886</v>
      </c>
      <c r="D48" s="82"/>
      <c r="E48" s="82" t="s">
        <v>154</v>
      </c>
      <c r="F48" s="82" t="s">
        <v>149</v>
      </c>
      <c r="G48" s="82" t="s">
        <v>887</v>
      </c>
      <c r="H48" s="82">
        <v>6</v>
      </c>
      <c r="I48" s="82" t="s">
        <v>298</v>
      </c>
      <c r="J48" s="82" t="s">
        <v>5</v>
      </c>
      <c r="K48" s="82" t="s">
        <v>888</v>
      </c>
    </row>
    <row r="49" spans="1:11" ht="13.5" x14ac:dyDescent="0.25">
      <c r="A49" s="82" t="s">
        <v>580</v>
      </c>
      <c r="B49" s="83">
        <v>3128</v>
      </c>
      <c r="C49" s="82" t="s">
        <v>581</v>
      </c>
      <c r="D49" s="82"/>
      <c r="E49" s="82" t="s">
        <v>25</v>
      </c>
      <c r="F49" s="82" t="s">
        <v>149</v>
      </c>
      <c r="G49" s="82" t="s">
        <v>262</v>
      </c>
      <c r="H49" s="82">
        <v>6</v>
      </c>
      <c r="I49" s="82" t="s">
        <v>298</v>
      </c>
      <c r="J49" s="82" t="s">
        <v>5</v>
      </c>
      <c r="K49" s="82" t="s">
        <v>577</v>
      </c>
    </row>
    <row r="50" spans="1:11" ht="13.5" x14ac:dyDescent="0.25">
      <c r="A50" s="82" t="s">
        <v>473</v>
      </c>
      <c r="B50" s="83">
        <v>68090.240000000005</v>
      </c>
      <c r="C50" s="82" t="s">
        <v>15</v>
      </c>
      <c r="D50" s="82" t="s">
        <v>474</v>
      </c>
      <c r="E50" s="82" t="s">
        <v>167</v>
      </c>
      <c r="F50" s="82" t="s">
        <v>168</v>
      </c>
      <c r="G50" s="82" t="s">
        <v>216</v>
      </c>
      <c r="H50" s="82">
        <v>6</v>
      </c>
      <c r="I50" s="82" t="s">
        <v>298</v>
      </c>
      <c r="J50" s="82" t="s">
        <v>5</v>
      </c>
      <c r="K50" s="82" t="s">
        <v>9</v>
      </c>
    </row>
    <row r="51" spans="1:11" ht="13.5" x14ac:dyDescent="0.25">
      <c r="A51" s="82" t="s">
        <v>893</v>
      </c>
      <c r="B51" s="83">
        <v>24743.18</v>
      </c>
      <c r="C51" s="82" t="s">
        <v>894</v>
      </c>
      <c r="D51" s="82" t="s">
        <v>895</v>
      </c>
      <c r="E51" s="82" t="s">
        <v>451</v>
      </c>
      <c r="F51" s="82" t="s">
        <v>177</v>
      </c>
      <c r="G51" s="82" t="s">
        <v>896</v>
      </c>
      <c r="H51" s="82">
        <v>6</v>
      </c>
      <c r="I51" s="82" t="s">
        <v>298</v>
      </c>
      <c r="J51" s="82" t="s">
        <v>5</v>
      </c>
      <c r="K51" s="82" t="s">
        <v>897</v>
      </c>
    </row>
    <row r="52" spans="1:11" ht="13.5" x14ac:dyDescent="0.25">
      <c r="A52" s="82" t="s">
        <v>872</v>
      </c>
      <c r="B52" s="83">
        <v>6685</v>
      </c>
      <c r="C52" s="82" t="s">
        <v>873</v>
      </c>
      <c r="D52" s="82"/>
      <c r="E52" s="82" t="s">
        <v>874</v>
      </c>
      <c r="F52" s="82" t="s">
        <v>149</v>
      </c>
      <c r="G52" s="82" t="s">
        <v>875</v>
      </c>
      <c r="H52" s="82">
        <v>6</v>
      </c>
      <c r="I52" s="82" t="s">
        <v>298</v>
      </c>
      <c r="J52" s="82" t="s">
        <v>5</v>
      </c>
      <c r="K52" s="82" t="s">
        <v>876</v>
      </c>
    </row>
    <row r="53" spans="1:11" ht="13.5" x14ac:dyDescent="0.25">
      <c r="A53" s="82" t="s">
        <v>650</v>
      </c>
      <c r="B53" s="83">
        <v>1909.55</v>
      </c>
      <c r="C53" s="82" t="s">
        <v>16</v>
      </c>
      <c r="D53" s="82"/>
      <c r="E53" s="82" t="s">
        <v>189</v>
      </c>
      <c r="F53" s="82" t="s">
        <v>149</v>
      </c>
      <c r="G53" s="82" t="s">
        <v>229</v>
      </c>
      <c r="H53" s="82">
        <v>6</v>
      </c>
      <c r="I53" s="82" t="s">
        <v>298</v>
      </c>
      <c r="J53" s="82" t="s">
        <v>5</v>
      </c>
      <c r="K53" s="82" t="s">
        <v>200</v>
      </c>
    </row>
    <row r="54" spans="1:11" ht="13.5" x14ac:dyDescent="0.25">
      <c r="A54" s="82" t="s">
        <v>1343</v>
      </c>
      <c r="B54" s="83">
        <v>1092.0999999999999</v>
      </c>
      <c r="C54" s="82" t="s">
        <v>1344</v>
      </c>
      <c r="D54" s="82"/>
      <c r="E54" s="82" t="s">
        <v>1345</v>
      </c>
      <c r="F54" s="82" t="s">
        <v>187</v>
      </c>
      <c r="G54" s="82" t="s">
        <v>1346</v>
      </c>
      <c r="H54" s="82">
        <v>6</v>
      </c>
      <c r="I54" s="82" t="s">
        <v>298</v>
      </c>
      <c r="J54" s="82" t="s">
        <v>5</v>
      </c>
      <c r="K54" s="82" t="s">
        <v>1347</v>
      </c>
    </row>
    <row r="55" spans="1:11" ht="13.5" x14ac:dyDescent="0.25">
      <c r="A55" s="82" t="s">
        <v>475</v>
      </c>
      <c r="B55" s="83">
        <v>30327.82</v>
      </c>
      <c r="C55" s="82" t="s">
        <v>236</v>
      </c>
      <c r="D55" s="82"/>
      <c r="E55" s="82" t="s">
        <v>186</v>
      </c>
      <c r="F55" s="82" t="s">
        <v>149</v>
      </c>
      <c r="G55" s="82" t="s">
        <v>237</v>
      </c>
      <c r="H55" s="82">
        <v>6</v>
      </c>
      <c r="I55" s="82" t="s">
        <v>298</v>
      </c>
      <c r="J55" s="82" t="s">
        <v>5</v>
      </c>
      <c r="K55" s="82" t="s">
        <v>200</v>
      </c>
    </row>
    <row r="56" spans="1:11" ht="13.5" x14ac:dyDescent="0.25">
      <c r="A56" s="82" t="s">
        <v>652</v>
      </c>
      <c r="B56" s="83">
        <v>38373.279999999999</v>
      </c>
      <c r="C56" s="82" t="s">
        <v>476</v>
      </c>
      <c r="D56" s="82" t="s">
        <v>420</v>
      </c>
      <c r="E56" s="82" t="s">
        <v>158</v>
      </c>
      <c r="F56" s="82" t="s">
        <v>149</v>
      </c>
      <c r="G56" s="82" t="s">
        <v>257</v>
      </c>
      <c r="H56" s="82">
        <v>6</v>
      </c>
      <c r="I56" s="82" t="s">
        <v>298</v>
      </c>
      <c r="J56" s="82" t="s">
        <v>576</v>
      </c>
      <c r="K56" s="82" t="s">
        <v>18</v>
      </c>
    </row>
    <row r="57" spans="1:11" ht="13.5" x14ac:dyDescent="0.25">
      <c r="A57" s="82" t="s">
        <v>477</v>
      </c>
      <c r="B57" s="83">
        <v>5505</v>
      </c>
      <c r="C57" s="82" t="s">
        <v>653</v>
      </c>
      <c r="D57" s="82" t="s">
        <v>635</v>
      </c>
      <c r="E57" s="82" t="s">
        <v>193</v>
      </c>
      <c r="F57" s="82" t="s">
        <v>149</v>
      </c>
      <c r="G57" s="82" t="s">
        <v>232</v>
      </c>
      <c r="H57" s="82">
        <v>6</v>
      </c>
      <c r="I57" s="82" t="s">
        <v>298</v>
      </c>
      <c r="J57" s="82" t="s">
        <v>5</v>
      </c>
      <c r="K57" s="82" t="s">
        <v>200</v>
      </c>
    </row>
    <row r="58" spans="1:11" ht="13.5" x14ac:dyDescent="0.25">
      <c r="A58" s="82" t="s">
        <v>860</v>
      </c>
      <c r="B58" s="83">
        <v>27934.5</v>
      </c>
      <c r="C58" s="82" t="s">
        <v>861</v>
      </c>
      <c r="D58" s="82"/>
      <c r="E58" s="82" t="s">
        <v>862</v>
      </c>
      <c r="F58" s="82" t="s">
        <v>149</v>
      </c>
      <c r="G58" s="82" t="s">
        <v>863</v>
      </c>
      <c r="H58" s="82">
        <v>6</v>
      </c>
      <c r="I58" s="82" t="s">
        <v>298</v>
      </c>
      <c r="J58" s="82" t="s">
        <v>5</v>
      </c>
      <c r="K58" s="82" t="s">
        <v>864</v>
      </c>
    </row>
    <row r="59" spans="1:11" ht="13.5" x14ac:dyDescent="0.25">
      <c r="A59" s="82" t="s">
        <v>852</v>
      </c>
      <c r="B59" s="83">
        <v>11032.73</v>
      </c>
      <c r="C59" s="82" t="s">
        <v>853</v>
      </c>
      <c r="D59" s="82"/>
      <c r="E59" s="82" t="s">
        <v>194</v>
      </c>
      <c r="F59" s="82" t="s">
        <v>149</v>
      </c>
      <c r="G59" s="82" t="s">
        <v>228</v>
      </c>
      <c r="H59" s="82">
        <v>6</v>
      </c>
      <c r="I59" s="82" t="s">
        <v>298</v>
      </c>
      <c r="J59" s="82" t="s">
        <v>5</v>
      </c>
      <c r="K59" s="82" t="s">
        <v>854</v>
      </c>
    </row>
    <row r="60" spans="1:11" ht="13.5" x14ac:dyDescent="0.25">
      <c r="A60" s="82" t="s">
        <v>1354</v>
      </c>
      <c r="B60" s="83">
        <v>22012.400000000001</v>
      </c>
      <c r="C60" s="82" t="s">
        <v>1355</v>
      </c>
      <c r="D60" s="82"/>
      <c r="E60" s="82" t="s">
        <v>1356</v>
      </c>
      <c r="F60" s="82" t="s">
        <v>168</v>
      </c>
      <c r="G60" s="82" t="s">
        <v>1357</v>
      </c>
      <c r="H60" s="82">
        <v>6</v>
      </c>
      <c r="I60" s="82" t="s">
        <v>298</v>
      </c>
      <c r="J60" s="82" t="s">
        <v>5</v>
      </c>
      <c r="K60" s="82" t="s">
        <v>200</v>
      </c>
    </row>
    <row r="61" spans="1:11" ht="13.5" x14ac:dyDescent="0.25">
      <c r="A61" s="82" t="s">
        <v>478</v>
      </c>
      <c r="B61" s="83">
        <v>5177.95</v>
      </c>
      <c r="C61" s="82" t="s">
        <v>479</v>
      </c>
      <c r="D61" s="82"/>
      <c r="E61" s="82" t="s">
        <v>164</v>
      </c>
      <c r="F61" s="82" t="s">
        <v>153</v>
      </c>
      <c r="G61" s="82" t="s">
        <v>258</v>
      </c>
      <c r="H61" s="82">
        <v>6</v>
      </c>
      <c r="I61" s="82" t="s">
        <v>298</v>
      </c>
      <c r="J61" s="82" t="s">
        <v>5</v>
      </c>
      <c r="K61" s="82" t="s">
        <v>19</v>
      </c>
    </row>
    <row r="62" spans="1:11" ht="13.5" x14ac:dyDescent="0.25">
      <c r="A62" s="82" t="s">
        <v>582</v>
      </c>
      <c r="B62" s="83">
        <v>6515.12</v>
      </c>
      <c r="C62" s="82" t="s">
        <v>583</v>
      </c>
      <c r="D62" s="82" t="s">
        <v>654</v>
      </c>
      <c r="E62" s="82" t="s">
        <v>244</v>
      </c>
      <c r="F62" s="82" t="s">
        <v>177</v>
      </c>
      <c r="G62" s="82" t="s">
        <v>245</v>
      </c>
      <c r="H62" s="82">
        <v>6</v>
      </c>
      <c r="I62" s="82" t="s">
        <v>298</v>
      </c>
      <c r="J62" s="82" t="s">
        <v>5</v>
      </c>
      <c r="K62" s="82" t="s">
        <v>877</v>
      </c>
    </row>
    <row r="63" spans="1:11" ht="13.5" x14ac:dyDescent="0.25">
      <c r="A63" s="82" t="s">
        <v>909</v>
      </c>
      <c r="B63" s="83">
        <v>1024.6500000000001</v>
      </c>
      <c r="C63" s="82" t="s">
        <v>910</v>
      </c>
      <c r="D63" s="82"/>
      <c r="E63" s="82" t="s">
        <v>911</v>
      </c>
      <c r="F63" s="82" t="s">
        <v>149</v>
      </c>
      <c r="G63" s="82" t="s">
        <v>912</v>
      </c>
      <c r="H63" s="82">
        <v>6</v>
      </c>
      <c r="I63" s="82" t="s">
        <v>298</v>
      </c>
      <c r="J63" s="82" t="s">
        <v>5</v>
      </c>
      <c r="K63" s="82" t="s">
        <v>913</v>
      </c>
    </row>
    <row r="64" spans="1:11" ht="13.5" x14ac:dyDescent="0.25">
      <c r="A64" s="82" t="s">
        <v>898</v>
      </c>
      <c r="B64" s="83">
        <v>1979.4</v>
      </c>
      <c r="C64" s="82" t="s">
        <v>899</v>
      </c>
      <c r="D64" s="82" t="s">
        <v>900</v>
      </c>
      <c r="E64" s="82" t="s">
        <v>384</v>
      </c>
      <c r="F64" s="82" t="s">
        <v>149</v>
      </c>
      <c r="G64" s="82" t="s">
        <v>901</v>
      </c>
      <c r="H64" s="82">
        <v>6</v>
      </c>
      <c r="I64" s="82" t="s">
        <v>298</v>
      </c>
      <c r="J64" s="82" t="s">
        <v>5</v>
      </c>
      <c r="K64" s="82" t="s">
        <v>902</v>
      </c>
    </row>
    <row r="65" spans="1:11" ht="13.5" x14ac:dyDescent="0.25">
      <c r="A65" s="82" t="s">
        <v>1363</v>
      </c>
      <c r="B65" s="83">
        <v>16839.990000000002</v>
      </c>
      <c r="C65" s="82" t="s">
        <v>1364</v>
      </c>
      <c r="D65" s="82"/>
      <c r="E65" s="82" t="s">
        <v>1365</v>
      </c>
      <c r="F65" s="82" t="s">
        <v>149</v>
      </c>
      <c r="G65" s="82" t="s">
        <v>444</v>
      </c>
      <c r="H65" s="82">
        <v>6</v>
      </c>
      <c r="I65" s="82" t="s">
        <v>298</v>
      </c>
      <c r="J65" s="82" t="s">
        <v>5</v>
      </c>
      <c r="K65" s="82" t="s">
        <v>1366</v>
      </c>
    </row>
    <row r="66" spans="1:11" ht="13.5" x14ac:dyDescent="0.25">
      <c r="A66" s="82" t="s">
        <v>903</v>
      </c>
      <c r="B66" s="83">
        <v>146034.19</v>
      </c>
      <c r="C66" s="82" t="s">
        <v>482</v>
      </c>
      <c r="D66" s="82"/>
      <c r="E66" s="82" t="s">
        <v>223</v>
      </c>
      <c r="F66" s="82" t="s">
        <v>1</v>
      </c>
      <c r="G66" s="82" t="s">
        <v>291</v>
      </c>
      <c r="H66" s="82">
        <v>6</v>
      </c>
      <c r="I66" s="82" t="s">
        <v>298</v>
      </c>
      <c r="J66" s="82" t="s">
        <v>5</v>
      </c>
      <c r="K66" s="82" t="s">
        <v>22</v>
      </c>
    </row>
    <row r="67" spans="1:11" ht="13.5" x14ac:dyDescent="0.25">
      <c r="A67" s="82" t="s">
        <v>1369</v>
      </c>
      <c r="B67" s="83">
        <v>94796.34</v>
      </c>
      <c r="C67" s="82" t="s">
        <v>1370</v>
      </c>
      <c r="D67" s="82"/>
      <c r="E67" s="82" t="s">
        <v>239</v>
      </c>
      <c r="F67" s="82" t="s">
        <v>149</v>
      </c>
      <c r="G67" s="82" t="s">
        <v>240</v>
      </c>
      <c r="H67" s="82">
        <v>6</v>
      </c>
      <c r="I67" s="82" t="s">
        <v>298</v>
      </c>
      <c r="J67" s="82" t="s">
        <v>5</v>
      </c>
      <c r="K67" s="82" t="s">
        <v>1371</v>
      </c>
    </row>
    <row r="68" spans="1:11" ht="13.5" x14ac:dyDescent="0.25">
      <c r="A68" s="82" t="s">
        <v>1373</v>
      </c>
      <c r="B68" s="83">
        <v>3719</v>
      </c>
      <c r="C68" s="82" t="s">
        <v>1374</v>
      </c>
      <c r="D68" s="82"/>
      <c r="E68" s="82" t="s">
        <v>1375</v>
      </c>
      <c r="F68" s="82" t="s">
        <v>149</v>
      </c>
      <c r="G68" s="82" t="s">
        <v>1376</v>
      </c>
      <c r="H68" s="82">
        <v>6</v>
      </c>
      <c r="I68" s="82" t="s">
        <v>298</v>
      </c>
      <c r="J68" s="82" t="s">
        <v>5</v>
      </c>
      <c r="K68" s="82" t="s">
        <v>1377</v>
      </c>
    </row>
    <row r="69" spans="1:11" ht="13.5" x14ac:dyDescent="0.25">
      <c r="A69" s="82" t="s">
        <v>848</v>
      </c>
      <c r="B69" s="83">
        <v>2760</v>
      </c>
      <c r="C69" s="82" t="s">
        <v>849</v>
      </c>
      <c r="D69" s="82"/>
      <c r="E69" s="82" t="s">
        <v>850</v>
      </c>
      <c r="F69" s="82" t="s">
        <v>146</v>
      </c>
      <c r="G69" s="82" t="s">
        <v>851</v>
      </c>
      <c r="H69" s="82">
        <v>6</v>
      </c>
      <c r="I69" s="82" t="s">
        <v>298</v>
      </c>
      <c r="J69" s="82" t="s">
        <v>5</v>
      </c>
      <c r="K69" s="82" t="s">
        <v>1329</v>
      </c>
    </row>
    <row r="70" spans="1:11" ht="13.5" x14ac:dyDescent="0.25">
      <c r="A70" s="82" t="s">
        <v>483</v>
      </c>
      <c r="B70" s="83">
        <v>3234.01</v>
      </c>
      <c r="C70" s="82" t="s">
        <v>305</v>
      </c>
      <c r="D70" s="82"/>
      <c r="E70" s="82" t="s">
        <v>306</v>
      </c>
      <c r="F70" s="82" t="s">
        <v>21</v>
      </c>
      <c r="G70" s="82" t="s">
        <v>307</v>
      </c>
      <c r="H70" s="82">
        <v>6</v>
      </c>
      <c r="I70" s="82" t="s">
        <v>298</v>
      </c>
      <c r="J70" s="82" t="s">
        <v>5</v>
      </c>
      <c r="K70" s="82" t="s">
        <v>22</v>
      </c>
    </row>
    <row r="71" spans="1:11" ht="13.5" x14ac:dyDescent="0.25">
      <c r="A71" s="82" t="s">
        <v>856</v>
      </c>
      <c r="B71" s="83">
        <v>17995.71</v>
      </c>
      <c r="C71" s="82" t="s">
        <v>857</v>
      </c>
      <c r="D71" s="82"/>
      <c r="E71" s="82" t="s">
        <v>202</v>
      </c>
      <c r="F71" s="82" t="s">
        <v>149</v>
      </c>
      <c r="G71" s="82" t="s">
        <v>858</v>
      </c>
      <c r="H71" s="82">
        <v>6</v>
      </c>
      <c r="I71" s="82" t="s">
        <v>298</v>
      </c>
      <c r="J71" s="82" t="s">
        <v>5</v>
      </c>
      <c r="K71" s="82" t="s">
        <v>859</v>
      </c>
    </row>
    <row r="72" spans="1:11" ht="13.5" x14ac:dyDescent="0.25">
      <c r="A72" s="82" t="s">
        <v>484</v>
      </c>
      <c r="B72" s="83">
        <v>179560.5</v>
      </c>
      <c r="C72" s="82" t="s">
        <v>485</v>
      </c>
      <c r="D72" s="82"/>
      <c r="E72" s="82" t="s">
        <v>203</v>
      </c>
      <c r="F72" s="82" t="s">
        <v>153</v>
      </c>
      <c r="G72" s="82" t="s">
        <v>260</v>
      </c>
      <c r="H72" s="82">
        <v>6</v>
      </c>
      <c r="I72" s="82" t="s">
        <v>298</v>
      </c>
      <c r="J72" s="82" t="s">
        <v>5</v>
      </c>
      <c r="K72" s="82" t="s">
        <v>577</v>
      </c>
    </row>
    <row r="73" spans="1:11" ht="13.5" x14ac:dyDescent="0.25">
      <c r="A73" s="82" t="s">
        <v>486</v>
      </c>
      <c r="B73" s="83">
        <v>111284.93</v>
      </c>
      <c r="C73" s="82" t="s">
        <v>487</v>
      </c>
      <c r="D73" s="82" t="s">
        <v>24</v>
      </c>
      <c r="E73" s="82" t="s">
        <v>25</v>
      </c>
      <c r="F73" s="82" t="s">
        <v>149</v>
      </c>
      <c r="G73" s="82" t="s">
        <v>262</v>
      </c>
      <c r="H73" s="82">
        <v>6</v>
      </c>
      <c r="I73" s="82" t="s">
        <v>298</v>
      </c>
      <c r="J73" s="82" t="s">
        <v>5</v>
      </c>
      <c r="K73" s="82" t="s">
        <v>26</v>
      </c>
    </row>
    <row r="74" spans="1:11" ht="13.5" x14ac:dyDescent="0.25">
      <c r="A74" s="82" t="s">
        <v>488</v>
      </c>
      <c r="B74" s="83">
        <v>10126.950000000001</v>
      </c>
      <c r="C74" s="82" t="s">
        <v>302</v>
      </c>
      <c r="D74" s="82"/>
      <c r="E74" s="82" t="s">
        <v>190</v>
      </c>
      <c r="F74" s="82" t="s">
        <v>155</v>
      </c>
      <c r="G74" s="82" t="s">
        <v>303</v>
      </c>
      <c r="H74" s="82">
        <v>6</v>
      </c>
      <c r="I74" s="82" t="s">
        <v>298</v>
      </c>
      <c r="J74" s="82" t="s">
        <v>5</v>
      </c>
      <c r="K74" s="82" t="s">
        <v>584</v>
      </c>
    </row>
    <row r="75" spans="1:11" ht="13.5" x14ac:dyDescent="0.25">
      <c r="A75" s="82" t="s">
        <v>489</v>
      </c>
      <c r="B75" s="83">
        <v>2105</v>
      </c>
      <c r="C75" s="82" t="s">
        <v>889</v>
      </c>
      <c r="D75" s="82"/>
      <c r="E75" s="82" t="s">
        <v>890</v>
      </c>
      <c r="F75" s="82" t="s">
        <v>168</v>
      </c>
      <c r="G75" s="82" t="s">
        <v>891</v>
      </c>
      <c r="H75" s="82">
        <v>6</v>
      </c>
      <c r="I75" s="82" t="s">
        <v>298</v>
      </c>
      <c r="J75" s="82" t="s">
        <v>5</v>
      </c>
      <c r="K75" s="82" t="s">
        <v>585</v>
      </c>
    </row>
    <row r="76" spans="1:11" ht="13.5" x14ac:dyDescent="0.25">
      <c r="A76" s="82" t="s">
        <v>490</v>
      </c>
      <c r="B76" s="83">
        <v>96400.27</v>
      </c>
      <c r="C76" s="82" t="s">
        <v>491</v>
      </c>
      <c r="D76" s="82"/>
      <c r="E76" s="82" t="s">
        <v>164</v>
      </c>
      <c r="F76" s="82" t="s">
        <v>153</v>
      </c>
      <c r="G76" s="82" t="s">
        <v>304</v>
      </c>
      <c r="H76" s="82">
        <v>6</v>
      </c>
      <c r="I76" s="82" t="s">
        <v>298</v>
      </c>
      <c r="J76" s="82" t="s">
        <v>5</v>
      </c>
      <c r="K76" s="82" t="s">
        <v>27</v>
      </c>
    </row>
    <row r="77" spans="1:11" ht="13.5" x14ac:dyDescent="0.25">
      <c r="A77" s="82" t="s">
        <v>1389</v>
      </c>
      <c r="B77" s="83">
        <v>579167.92000000004</v>
      </c>
      <c r="C77" s="82" t="s">
        <v>492</v>
      </c>
      <c r="D77" s="82"/>
      <c r="E77" s="82" t="s">
        <v>158</v>
      </c>
      <c r="F77" s="82" t="s">
        <v>149</v>
      </c>
      <c r="G77" s="82" t="s">
        <v>263</v>
      </c>
      <c r="H77" s="82">
        <v>6</v>
      </c>
      <c r="I77" s="82" t="s">
        <v>298</v>
      </c>
      <c r="J77" s="82" t="s">
        <v>5</v>
      </c>
      <c r="K77" s="82" t="s">
        <v>27</v>
      </c>
    </row>
    <row r="78" spans="1:11" ht="13.5" x14ac:dyDescent="0.25">
      <c r="A78" s="82" t="s">
        <v>658</v>
      </c>
      <c r="B78" s="83">
        <v>2000</v>
      </c>
      <c r="C78" s="82" t="s">
        <v>28</v>
      </c>
      <c r="D78" s="82"/>
      <c r="E78" s="82" t="s">
        <v>194</v>
      </c>
      <c r="F78" s="82" t="s">
        <v>149</v>
      </c>
      <c r="G78" s="82" t="s">
        <v>228</v>
      </c>
      <c r="H78" s="82">
        <v>6</v>
      </c>
      <c r="I78" s="82" t="s">
        <v>298</v>
      </c>
      <c r="J78" s="82" t="s">
        <v>5</v>
      </c>
      <c r="K78" s="82" t="s">
        <v>29</v>
      </c>
    </row>
    <row r="79" spans="1:11" ht="13.5" x14ac:dyDescent="0.25">
      <c r="A79" s="82" t="s">
        <v>493</v>
      </c>
      <c r="B79" s="83">
        <v>6108.58</v>
      </c>
      <c r="C79" s="82" t="s">
        <v>30</v>
      </c>
      <c r="D79" s="82"/>
      <c r="E79" s="82" t="s">
        <v>158</v>
      </c>
      <c r="F79" s="82" t="s">
        <v>149</v>
      </c>
      <c r="G79" s="82" t="s">
        <v>264</v>
      </c>
      <c r="H79" s="82">
        <v>6</v>
      </c>
      <c r="I79" s="82" t="s">
        <v>298</v>
      </c>
      <c r="J79" s="82" t="s">
        <v>5</v>
      </c>
      <c r="K79" s="82" t="s">
        <v>31</v>
      </c>
    </row>
    <row r="80" spans="1:11" ht="13.5" x14ac:dyDescent="0.25">
      <c r="A80" s="82" t="s">
        <v>589</v>
      </c>
      <c r="B80" s="83">
        <v>97368</v>
      </c>
      <c r="C80" s="82" t="s">
        <v>590</v>
      </c>
      <c r="D80" s="82" t="s">
        <v>591</v>
      </c>
      <c r="E80" s="82" t="s">
        <v>592</v>
      </c>
      <c r="F80" s="82" t="s">
        <v>149</v>
      </c>
      <c r="G80" s="82" t="s">
        <v>593</v>
      </c>
      <c r="H80" s="82">
        <v>6</v>
      </c>
      <c r="I80" s="82" t="s">
        <v>298</v>
      </c>
      <c r="J80" s="82" t="s">
        <v>5</v>
      </c>
      <c r="K80" s="82" t="s">
        <v>546</v>
      </c>
    </row>
    <row r="81" spans="1:11" ht="13.5" x14ac:dyDescent="0.25">
      <c r="A81" s="82" t="s">
        <v>494</v>
      </c>
      <c r="B81" s="83">
        <v>54442.23</v>
      </c>
      <c r="C81" s="82" t="s">
        <v>659</v>
      </c>
      <c r="D81" s="82"/>
      <c r="E81" s="82" t="s">
        <v>247</v>
      </c>
      <c r="F81" s="82" t="s">
        <v>170</v>
      </c>
      <c r="G81" s="82" t="s">
        <v>248</v>
      </c>
      <c r="H81" s="82">
        <v>6</v>
      </c>
      <c r="I81" s="82" t="s">
        <v>298</v>
      </c>
      <c r="J81" s="82" t="s">
        <v>5</v>
      </c>
      <c r="K81" s="82" t="s">
        <v>22</v>
      </c>
    </row>
    <row r="82" spans="1:11" ht="13.5" x14ac:dyDescent="0.25">
      <c r="A82" s="82" t="s">
        <v>905</v>
      </c>
      <c r="B82" s="83">
        <v>19720.12</v>
      </c>
      <c r="C82" s="82" t="s">
        <v>906</v>
      </c>
      <c r="D82" s="82"/>
      <c r="E82" s="82" t="s">
        <v>183</v>
      </c>
      <c r="F82" s="82" t="s">
        <v>149</v>
      </c>
      <c r="G82" s="82" t="s">
        <v>907</v>
      </c>
      <c r="H82" s="82">
        <v>6</v>
      </c>
      <c r="I82" s="82" t="s">
        <v>298</v>
      </c>
      <c r="J82" s="82" t="s">
        <v>5</v>
      </c>
      <c r="K82" s="82" t="s">
        <v>908</v>
      </c>
    </row>
    <row r="83" spans="1:11" ht="13.5" x14ac:dyDescent="0.25">
      <c r="A83" s="82" t="s">
        <v>495</v>
      </c>
      <c r="B83" s="83">
        <v>7140.4</v>
      </c>
      <c r="C83" s="82" t="s">
        <v>33</v>
      </c>
      <c r="D83" s="82"/>
      <c r="E83" s="82" t="s">
        <v>32</v>
      </c>
      <c r="F83" s="82" t="s">
        <v>149</v>
      </c>
      <c r="G83" s="82" t="s">
        <v>265</v>
      </c>
      <c r="H83" s="82">
        <v>6</v>
      </c>
      <c r="I83" s="82" t="s">
        <v>298</v>
      </c>
      <c r="J83" s="82" t="s">
        <v>5</v>
      </c>
      <c r="K83" s="82" t="s">
        <v>22</v>
      </c>
    </row>
    <row r="84" spans="1:11" ht="13.5" x14ac:dyDescent="0.25">
      <c r="A84" s="82" t="s">
        <v>496</v>
      </c>
      <c r="B84" s="83">
        <v>146527.10999999999</v>
      </c>
      <c r="C84" s="82" t="s">
        <v>34</v>
      </c>
      <c r="D84" s="82"/>
      <c r="E84" s="82" t="s">
        <v>164</v>
      </c>
      <c r="F84" s="82" t="s">
        <v>153</v>
      </c>
      <c r="G84" s="82" t="s">
        <v>246</v>
      </c>
      <c r="H84" s="82">
        <v>6</v>
      </c>
      <c r="I84" s="82" t="s">
        <v>298</v>
      </c>
      <c r="J84" s="82" t="s">
        <v>5</v>
      </c>
      <c r="K84" s="82" t="s">
        <v>594</v>
      </c>
    </row>
    <row r="85" spans="1:11" ht="13.5" x14ac:dyDescent="0.25">
      <c r="A85" s="82" t="s">
        <v>497</v>
      </c>
      <c r="B85" s="83">
        <v>2900</v>
      </c>
      <c r="C85" s="82" t="s">
        <v>498</v>
      </c>
      <c r="D85" s="82"/>
      <c r="E85" s="82" t="s">
        <v>499</v>
      </c>
      <c r="F85" s="82" t="s">
        <v>155</v>
      </c>
      <c r="G85" s="82" t="s">
        <v>500</v>
      </c>
      <c r="H85" s="82">
        <v>6</v>
      </c>
      <c r="I85" s="82" t="s">
        <v>298</v>
      </c>
      <c r="J85" s="82" t="s">
        <v>5</v>
      </c>
      <c r="K85" s="82" t="s">
        <v>501</v>
      </c>
    </row>
    <row r="86" spans="1:11" ht="13.5" x14ac:dyDescent="0.25">
      <c r="A86" s="82" t="s">
        <v>595</v>
      </c>
      <c r="B86" s="83">
        <v>40640.5</v>
      </c>
      <c r="C86" s="82" t="s">
        <v>1401</v>
      </c>
      <c r="D86" s="82"/>
      <c r="E86" s="82" t="s">
        <v>163</v>
      </c>
      <c r="F86" s="82" t="s">
        <v>149</v>
      </c>
      <c r="G86" s="82" t="s">
        <v>219</v>
      </c>
      <c r="H86" s="82">
        <v>6</v>
      </c>
      <c r="I86" s="82" t="s">
        <v>298</v>
      </c>
      <c r="J86" s="82" t="s">
        <v>5</v>
      </c>
      <c r="K86" s="82" t="s">
        <v>36</v>
      </c>
    </row>
    <row r="87" spans="1:11" ht="13.5" x14ac:dyDescent="0.25">
      <c r="A87" s="82" t="s">
        <v>1412</v>
      </c>
      <c r="B87" s="83">
        <v>5745556.7800000003</v>
      </c>
      <c r="C87" s="82" t="s">
        <v>1413</v>
      </c>
      <c r="D87" s="82"/>
      <c r="E87" s="82" t="s">
        <v>158</v>
      </c>
      <c r="F87" s="82" t="s">
        <v>149</v>
      </c>
      <c r="G87" s="82" t="s">
        <v>1414</v>
      </c>
      <c r="H87" s="82">
        <v>6</v>
      </c>
      <c r="I87" s="82" t="s">
        <v>298</v>
      </c>
      <c r="J87" s="82" t="s">
        <v>5</v>
      </c>
      <c r="K87" s="82" t="s">
        <v>1415</v>
      </c>
    </row>
    <row r="88" spans="1:11" ht="13.5" x14ac:dyDescent="0.25">
      <c r="A88" s="82" t="s">
        <v>2017</v>
      </c>
      <c r="B88" s="83">
        <v>29926.31</v>
      </c>
      <c r="C88" s="82" t="s">
        <v>2018</v>
      </c>
      <c r="D88" s="82"/>
      <c r="E88" s="82" t="s">
        <v>2019</v>
      </c>
      <c r="F88" s="82" t="s">
        <v>177</v>
      </c>
      <c r="G88" s="82" t="s">
        <v>2020</v>
      </c>
      <c r="H88" s="82">
        <v>6</v>
      </c>
      <c r="I88" s="82" t="s">
        <v>298</v>
      </c>
      <c r="J88" s="82" t="s">
        <v>5</v>
      </c>
      <c r="K88" s="82" t="s">
        <v>577</v>
      </c>
    </row>
    <row r="89" spans="1:11" ht="13.5" x14ac:dyDescent="0.25">
      <c r="A89" s="82" t="s">
        <v>2022</v>
      </c>
      <c r="B89" s="83">
        <v>4800</v>
      </c>
      <c r="C89" s="82" t="s">
        <v>2023</v>
      </c>
      <c r="D89" s="82"/>
      <c r="E89" s="82" t="s">
        <v>2024</v>
      </c>
      <c r="F89" s="82" t="s">
        <v>149</v>
      </c>
      <c r="G89" s="82" t="s">
        <v>2025</v>
      </c>
      <c r="H89" s="82">
        <v>6</v>
      </c>
      <c r="I89" s="82" t="s">
        <v>298</v>
      </c>
      <c r="J89" s="82" t="s">
        <v>5</v>
      </c>
      <c r="K89" s="82" t="s">
        <v>577</v>
      </c>
    </row>
    <row r="90" spans="1:11" ht="13.5" x14ac:dyDescent="0.25">
      <c r="A90" s="82" t="s">
        <v>2027</v>
      </c>
      <c r="B90" s="83">
        <v>1547503.26</v>
      </c>
      <c r="C90" s="82" t="s">
        <v>2028</v>
      </c>
      <c r="D90" s="82"/>
      <c r="E90" s="82" t="s">
        <v>164</v>
      </c>
      <c r="F90" s="82" t="s">
        <v>153</v>
      </c>
      <c r="G90" s="82" t="s">
        <v>2029</v>
      </c>
      <c r="H90" s="82">
        <v>6</v>
      </c>
      <c r="I90" s="82" t="s">
        <v>298</v>
      </c>
      <c r="J90" s="82" t="s">
        <v>5</v>
      </c>
      <c r="K90" s="82" t="s">
        <v>2030</v>
      </c>
    </row>
    <row r="91" spans="1:11" ht="13.5" x14ac:dyDescent="0.25">
      <c r="A91" s="82" t="s">
        <v>2032</v>
      </c>
      <c r="B91" s="83">
        <v>16298.47</v>
      </c>
      <c r="C91" s="82" t="s">
        <v>2033</v>
      </c>
      <c r="D91" s="82"/>
      <c r="E91" s="82" t="s">
        <v>152</v>
      </c>
      <c r="F91" s="82" t="s">
        <v>153</v>
      </c>
      <c r="G91" s="82" t="s">
        <v>249</v>
      </c>
      <c r="H91" s="82">
        <v>6</v>
      </c>
      <c r="I91" s="82" t="s">
        <v>298</v>
      </c>
      <c r="J91" s="82" t="s">
        <v>5</v>
      </c>
      <c r="K91" s="82" t="s">
        <v>2034</v>
      </c>
    </row>
    <row r="92" spans="1:11" ht="13.5" x14ac:dyDescent="0.25">
      <c r="A92" s="82" t="s">
        <v>2036</v>
      </c>
      <c r="B92" s="83">
        <v>3523.3</v>
      </c>
      <c r="C92" s="82" t="s">
        <v>2037</v>
      </c>
      <c r="D92" s="82"/>
      <c r="E92" s="82" t="s">
        <v>188</v>
      </c>
      <c r="F92" s="82" t="s">
        <v>149</v>
      </c>
      <c r="G92" s="82" t="s">
        <v>242</v>
      </c>
      <c r="H92" s="82">
        <v>6</v>
      </c>
      <c r="I92" s="82" t="s">
        <v>298</v>
      </c>
      <c r="J92" s="82" t="s">
        <v>5</v>
      </c>
      <c r="K92" s="82" t="s">
        <v>2038</v>
      </c>
    </row>
    <row r="93" spans="1:11" ht="13.5" x14ac:dyDescent="0.25">
      <c r="A93" s="82" t="s">
        <v>2040</v>
      </c>
      <c r="B93" s="83">
        <v>1300</v>
      </c>
      <c r="C93" s="82" t="s">
        <v>2041</v>
      </c>
      <c r="D93" s="82"/>
      <c r="E93" s="82" t="s">
        <v>195</v>
      </c>
      <c r="F93" s="82" t="s">
        <v>149</v>
      </c>
      <c r="G93" s="82" t="s">
        <v>233</v>
      </c>
      <c r="H93" s="82">
        <v>6</v>
      </c>
      <c r="I93" s="82" t="s">
        <v>298</v>
      </c>
      <c r="J93" s="82" t="s">
        <v>5</v>
      </c>
      <c r="K93" s="82" t="s">
        <v>2042</v>
      </c>
    </row>
    <row r="94" spans="1:11" ht="13.5" x14ac:dyDescent="0.25">
      <c r="A94" s="82" t="s">
        <v>2044</v>
      </c>
      <c r="B94" s="83">
        <v>20077.759999999998</v>
      </c>
      <c r="C94" s="82" t="s">
        <v>2045</v>
      </c>
      <c r="D94" s="82"/>
      <c r="E94" s="82" t="s">
        <v>199</v>
      </c>
      <c r="F94" s="82" t="s">
        <v>149</v>
      </c>
      <c r="G94" s="82" t="s">
        <v>259</v>
      </c>
      <c r="H94" s="82">
        <v>6</v>
      </c>
      <c r="I94" s="82" t="s">
        <v>298</v>
      </c>
      <c r="J94" s="82" t="s">
        <v>5</v>
      </c>
      <c r="K94" s="82" t="s">
        <v>2046</v>
      </c>
    </row>
    <row r="95" spans="1:11" ht="13.5" x14ac:dyDescent="0.25">
      <c r="A95" s="82" t="s">
        <v>2048</v>
      </c>
      <c r="B95" s="83">
        <v>2118</v>
      </c>
      <c r="C95" s="82" t="s">
        <v>2049</v>
      </c>
      <c r="D95" s="82"/>
      <c r="E95" s="82" t="s">
        <v>2050</v>
      </c>
      <c r="F95" s="82" t="s">
        <v>149</v>
      </c>
      <c r="G95" s="82" t="s">
        <v>2051</v>
      </c>
      <c r="H95" s="82">
        <v>6</v>
      </c>
      <c r="I95" s="82" t="s">
        <v>298</v>
      </c>
      <c r="J95" s="82" t="s">
        <v>5</v>
      </c>
      <c r="K95" s="82" t="s">
        <v>577</v>
      </c>
    </row>
    <row r="96" spans="1:11" ht="13.5" x14ac:dyDescent="0.25">
      <c r="A96" s="82" t="s">
        <v>2053</v>
      </c>
      <c r="B96" s="83">
        <v>29436.2</v>
      </c>
      <c r="C96" s="82" t="s">
        <v>2054</v>
      </c>
      <c r="D96" s="82"/>
      <c r="E96" s="82" t="s">
        <v>199</v>
      </c>
      <c r="F96" s="82" t="s">
        <v>149</v>
      </c>
      <c r="G96" s="82" t="s">
        <v>259</v>
      </c>
      <c r="H96" s="82">
        <v>6</v>
      </c>
      <c r="I96" s="82" t="s">
        <v>298</v>
      </c>
      <c r="J96" s="82" t="s">
        <v>5</v>
      </c>
      <c r="K96" s="82" t="s">
        <v>2055</v>
      </c>
    </row>
    <row r="97" spans="1:11" ht="13.5" x14ac:dyDescent="0.25">
      <c r="A97" s="82" t="s">
        <v>2057</v>
      </c>
      <c r="B97" s="83">
        <v>500559.4</v>
      </c>
      <c r="C97" s="82" t="s">
        <v>2058</v>
      </c>
      <c r="D97" s="82"/>
      <c r="E97" s="82" t="s">
        <v>163</v>
      </c>
      <c r="F97" s="82" t="s">
        <v>149</v>
      </c>
      <c r="G97" s="82" t="s">
        <v>218</v>
      </c>
      <c r="H97" s="82">
        <v>6</v>
      </c>
      <c r="I97" s="82" t="s">
        <v>298</v>
      </c>
      <c r="J97" s="82" t="s">
        <v>5</v>
      </c>
      <c r="K97" s="82" t="s">
        <v>2030</v>
      </c>
    </row>
    <row r="98" spans="1:11" ht="13.5" x14ac:dyDescent="0.25">
      <c r="A98" s="82" t="s">
        <v>2060</v>
      </c>
      <c r="B98" s="83">
        <v>9320.66</v>
      </c>
      <c r="C98" s="82" t="s">
        <v>2061</v>
      </c>
      <c r="D98" s="82" t="s">
        <v>2062</v>
      </c>
      <c r="E98" s="82" t="s">
        <v>202</v>
      </c>
      <c r="F98" s="82" t="s">
        <v>149</v>
      </c>
      <c r="G98" s="82" t="s">
        <v>2063</v>
      </c>
      <c r="H98" s="82">
        <v>6</v>
      </c>
      <c r="I98" s="82" t="s">
        <v>298</v>
      </c>
      <c r="J98" s="82" t="s">
        <v>5</v>
      </c>
      <c r="K98" s="82" t="s">
        <v>2030</v>
      </c>
    </row>
    <row r="99" spans="1:11" ht="13.5" x14ac:dyDescent="0.25">
      <c r="A99" s="82" t="s">
        <v>2065</v>
      </c>
      <c r="B99" s="83">
        <v>1023.04</v>
      </c>
      <c r="C99" s="82" t="s">
        <v>2066</v>
      </c>
      <c r="D99" s="82"/>
      <c r="E99" s="82" t="s">
        <v>2067</v>
      </c>
      <c r="F99" s="82" t="s">
        <v>168</v>
      </c>
      <c r="G99" s="82" t="s">
        <v>2068</v>
      </c>
      <c r="H99" s="82">
        <v>6</v>
      </c>
      <c r="I99" s="82" t="s">
        <v>298</v>
      </c>
      <c r="J99" s="82" t="s">
        <v>5</v>
      </c>
      <c r="K99" s="82" t="s">
        <v>2069</v>
      </c>
    </row>
    <row r="100" spans="1:11" ht="13.5" x14ac:dyDescent="0.25">
      <c r="A100" s="82" t="s">
        <v>2071</v>
      </c>
      <c r="B100" s="83">
        <v>12601</v>
      </c>
      <c r="C100" s="82" t="s">
        <v>2072</v>
      </c>
      <c r="D100" s="82"/>
      <c r="E100" s="82" t="s">
        <v>2073</v>
      </c>
      <c r="F100" s="82" t="s">
        <v>168</v>
      </c>
      <c r="G100" s="82" t="s">
        <v>2074</v>
      </c>
      <c r="H100" s="82">
        <v>6</v>
      </c>
      <c r="I100" s="82" t="s">
        <v>298</v>
      </c>
      <c r="J100" s="82" t="s">
        <v>5</v>
      </c>
      <c r="K100" s="82" t="s">
        <v>2030</v>
      </c>
    </row>
    <row r="101" spans="1:11" ht="13.5" x14ac:dyDescent="0.25">
      <c r="A101" s="82" t="s">
        <v>2076</v>
      </c>
      <c r="B101" s="83">
        <v>16487.5</v>
      </c>
      <c r="C101" s="82" t="s">
        <v>2077</v>
      </c>
      <c r="D101" s="82"/>
      <c r="E101" s="82" t="s">
        <v>163</v>
      </c>
      <c r="F101" s="82" t="s">
        <v>149</v>
      </c>
      <c r="G101" s="82" t="s">
        <v>219</v>
      </c>
      <c r="H101" s="82">
        <v>6</v>
      </c>
      <c r="I101" s="82" t="s">
        <v>298</v>
      </c>
      <c r="J101" s="82" t="s">
        <v>5</v>
      </c>
      <c r="K101" s="82" t="s">
        <v>2030</v>
      </c>
    </row>
    <row r="102" spans="1:11" ht="13.5" x14ac:dyDescent="0.25">
      <c r="A102" s="82" t="s">
        <v>2079</v>
      </c>
      <c r="B102" s="83">
        <v>4350</v>
      </c>
      <c r="C102" s="82" t="s">
        <v>2080</v>
      </c>
      <c r="D102" s="82"/>
      <c r="E102" s="82" t="s">
        <v>194</v>
      </c>
      <c r="F102" s="82" t="s">
        <v>149</v>
      </c>
      <c r="G102" s="82" t="s">
        <v>228</v>
      </c>
      <c r="H102" s="82">
        <v>6</v>
      </c>
      <c r="I102" s="82" t="s">
        <v>298</v>
      </c>
      <c r="J102" s="82" t="s">
        <v>5</v>
      </c>
      <c r="K102" s="82" t="s">
        <v>2030</v>
      </c>
    </row>
    <row r="103" spans="1:11" ht="13.5" x14ac:dyDescent="0.25">
      <c r="A103" s="82" t="s">
        <v>2082</v>
      </c>
      <c r="B103" s="83">
        <v>6500</v>
      </c>
      <c r="C103" s="82" t="s">
        <v>2083</v>
      </c>
      <c r="D103" s="82"/>
      <c r="E103" s="82" t="s">
        <v>194</v>
      </c>
      <c r="F103" s="82" t="s">
        <v>149</v>
      </c>
      <c r="G103" s="82" t="s">
        <v>228</v>
      </c>
      <c r="H103" s="82">
        <v>6</v>
      </c>
      <c r="I103" s="82" t="s">
        <v>298</v>
      </c>
      <c r="J103" s="82" t="s">
        <v>5</v>
      </c>
      <c r="K103" s="82" t="s">
        <v>2030</v>
      </c>
    </row>
    <row r="104" spans="1:11" ht="13.5" x14ac:dyDescent="0.25">
      <c r="A104" s="82" t="s">
        <v>2085</v>
      </c>
      <c r="B104" s="83">
        <v>6890</v>
      </c>
      <c r="C104" s="82" t="s">
        <v>2086</v>
      </c>
      <c r="D104" s="82"/>
      <c r="E104" s="82" t="s">
        <v>609</v>
      </c>
      <c r="F104" s="82" t="s">
        <v>155</v>
      </c>
      <c r="G104" s="82" t="s">
        <v>610</v>
      </c>
      <c r="H104" s="82">
        <v>6</v>
      </c>
      <c r="I104" s="82" t="s">
        <v>298</v>
      </c>
      <c r="J104" s="82" t="s">
        <v>5</v>
      </c>
      <c r="K104" s="82" t="s">
        <v>2087</v>
      </c>
    </row>
    <row r="105" spans="1:11" ht="13.5" x14ac:dyDescent="0.25">
      <c r="A105" s="82" t="s">
        <v>2089</v>
      </c>
      <c r="B105" s="83">
        <v>5828.55</v>
      </c>
      <c r="C105" s="82" t="s">
        <v>2090</v>
      </c>
      <c r="D105" s="82" t="s">
        <v>2091</v>
      </c>
      <c r="E105" s="82" t="s">
        <v>163</v>
      </c>
      <c r="F105" s="82" t="s">
        <v>149</v>
      </c>
      <c r="G105" s="82" t="s">
        <v>218</v>
      </c>
      <c r="H105" s="82">
        <v>6</v>
      </c>
      <c r="I105" s="82" t="s">
        <v>298</v>
      </c>
      <c r="J105" s="82" t="s">
        <v>5</v>
      </c>
      <c r="K105" s="82" t="s">
        <v>2087</v>
      </c>
    </row>
    <row r="106" spans="1:11" ht="13.5" x14ac:dyDescent="0.25">
      <c r="A106" s="82" t="s">
        <v>2093</v>
      </c>
      <c r="B106" s="83">
        <v>1700</v>
      </c>
      <c r="C106" s="82" t="s">
        <v>2094</v>
      </c>
      <c r="D106" s="82"/>
      <c r="E106" s="82" t="s">
        <v>152</v>
      </c>
      <c r="F106" s="82" t="s">
        <v>153</v>
      </c>
      <c r="G106" s="82" t="s">
        <v>249</v>
      </c>
      <c r="H106" s="82">
        <v>6</v>
      </c>
      <c r="I106" s="82" t="s">
        <v>298</v>
      </c>
      <c r="J106" s="82" t="s">
        <v>5</v>
      </c>
      <c r="K106" s="82" t="s">
        <v>2087</v>
      </c>
    </row>
    <row r="107" spans="1:11" ht="13.5" x14ac:dyDescent="0.25">
      <c r="A107" s="82" t="s">
        <v>2096</v>
      </c>
      <c r="B107" s="83">
        <v>7420</v>
      </c>
      <c r="C107" s="82" t="s">
        <v>2097</v>
      </c>
      <c r="D107" s="82"/>
      <c r="E107" s="82" t="s">
        <v>203</v>
      </c>
      <c r="F107" s="82" t="s">
        <v>153</v>
      </c>
      <c r="G107" s="82" t="s">
        <v>260</v>
      </c>
      <c r="H107" s="82">
        <v>6</v>
      </c>
      <c r="I107" s="82" t="s">
        <v>298</v>
      </c>
      <c r="J107" s="82" t="s">
        <v>5</v>
      </c>
      <c r="K107" s="82" t="s">
        <v>2087</v>
      </c>
    </row>
    <row r="108" spans="1:11" ht="13.5" x14ac:dyDescent="0.25">
      <c r="A108" s="82" t="s">
        <v>2099</v>
      </c>
      <c r="B108" s="83">
        <v>40176</v>
      </c>
      <c r="C108" s="82" t="s">
        <v>2100</v>
      </c>
      <c r="D108" s="82"/>
      <c r="E108" s="82" t="s">
        <v>384</v>
      </c>
      <c r="F108" s="82" t="s">
        <v>149</v>
      </c>
      <c r="G108" s="82" t="s">
        <v>617</v>
      </c>
      <c r="H108" s="82">
        <v>6</v>
      </c>
      <c r="I108" s="82" t="s">
        <v>298</v>
      </c>
      <c r="J108" s="82" t="s">
        <v>5</v>
      </c>
      <c r="K108" s="82" t="s">
        <v>2069</v>
      </c>
    </row>
    <row r="109" spans="1:11" ht="13.5" x14ac:dyDescent="0.25">
      <c r="A109" s="82" t="s">
        <v>2102</v>
      </c>
      <c r="B109" s="83">
        <v>140793</v>
      </c>
      <c r="C109" s="82" t="s">
        <v>2103</v>
      </c>
      <c r="D109" s="82" t="s">
        <v>2104</v>
      </c>
      <c r="E109" s="82" t="s">
        <v>188</v>
      </c>
      <c r="F109" s="82" t="s">
        <v>149</v>
      </c>
      <c r="G109" s="82" t="s">
        <v>242</v>
      </c>
      <c r="H109" s="82">
        <v>6</v>
      </c>
      <c r="I109" s="82" t="s">
        <v>298</v>
      </c>
      <c r="J109" s="82" t="s">
        <v>5</v>
      </c>
      <c r="K109" s="82" t="s">
        <v>2105</v>
      </c>
    </row>
    <row r="110" spans="1:11" ht="13.5" x14ac:dyDescent="0.25">
      <c r="A110" s="82" t="s">
        <v>2107</v>
      </c>
      <c r="B110" s="83">
        <v>1069</v>
      </c>
      <c r="C110" s="82" t="s">
        <v>2108</v>
      </c>
      <c r="D110" s="82"/>
      <c r="E110" s="82" t="s">
        <v>2109</v>
      </c>
      <c r="F110" s="82" t="s">
        <v>177</v>
      </c>
      <c r="G110" s="82" t="s">
        <v>2110</v>
      </c>
      <c r="H110" s="82">
        <v>6</v>
      </c>
      <c r="I110" s="82" t="s">
        <v>298</v>
      </c>
      <c r="J110" s="82" t="s">
        <v>5</v>
      </c>
      <c r="K110" s="82" t="s">
        <v>2034</v>
      </c>
    </row>
    <row r="111" spans="1:11" ht="13.5" x14ac:dyDescent="0.25">
      <c r="A111" s="82" t="s">
        <v>2112</v>
      </c>
      <c r="B111" s="83">
        <v>3703.83</v>
      </c>
      <c r="C111" s="82" t="s">
        <v>2113</v>
      </c>
      <c r="D111" s="82"/>
      <c r="E111" s="82" t="s">
        <v>163</v>
      </c>
      <c r="F111" s="82" t="s">
        <v>149</v>
      </c>
      <c r="G111" s="82" t="s">
        <v>218</v>
      </c>
      <c r="H111" s="82">
        <v>6</v>
      </c>
      <c r="I111" s="82" t="s">
        <v>298</v>
      </c>
      <c r="J111" s="82" t="s">
        <v>5</v>
      </c>
      <c r="K111" s="82" t="s">
        <v>2034</v>
      </c>
    </row>
    <row r="112" spans="1:11" ht="13.5" x14ac:dyDescent="0.25">
      <c r="A112" s="82" t="s">
        <v>2115</v>
      </c>
      <c r="B112" s="83">
        <v>26505</v>
      </c>
      <c r="C112" s="82" t="s">
        <v>2116</v>
      </c>
      <c r="D112" s="82"/>
      <c r="E112" s="82" t="s">
        <v>2117</v>
      </c>
      <c r="F112" s="82" t="s">
        <v>1</v>
      </c>
      <c r="G112" s="82" t="s">
        <v>2118</v>
      </c>
      <c r="H112" s="82">
        <v>6</v>
      </c>
      <c r="I112" s="82" t="s">
        <v>298</v>
      </c>
      <c r="J112" s="82" t="s">
        <v>5</v>
      </c>
      <c r="K112" s="82" t="s">
        <v>2034</v>
      </c>
    </row>
    <row r="113" spans="1:11" ht="13.5" x14ac:dyDescent="0.25">
      <c r="A113" s="82" t="s">
        <v>2120</v>
      </c>
      <c r="B113" s="83">
        <v>15304</v>
      </c>
      <c r="C113" s="82" t="s">
        <v>2121</v>
      </c>
      <c r="D113" s="82"/>
      <c r="E113" s="82" t="s">
        <v>1211</v>
      </c>
      <c r="F113" s="82" t="s">
        <v>149</v>
      </c>
      <c r="G113" s="82" t="s">
        <v>1212</v>
      </c>
      <c r="H113" s="82">
        <v>6</v>
      </c>
      <c r="I113" s="82" t="s">
        <v>298</v>
      </c>
      <c r="J113" s="82" t="s">
        <v>5</v>
      </c>
      <c r="K113" s="82" t="s">
        <v>2034</v>
      </c>
    </row>
    <row r="114" spans="1:11" ht="13.5" x14ac:dyDescent="0.25">
      <c r="A114" s="82" t="s">
        <v>2123</v>
      </c>
      <c r="B114" s="83">
        <v>2217.92</v>
      </c>
      <c r="C114" s="82" t="s">
        <v>2124</v>
      </c>
      <c r="D114" s="82"/>
      <c r="E114" s="82" t="s">
        <v>1365</v>
      </c>
      <c r="F114" s="82" t="s">
        <v>149</v>
      </c>
      <c r="G114" s="82" t="s">
        <v>2125</v>
      </c>
      <c r="H114" s="82">
        <v>6</v>
      </c>
      <c r="I114" s="82" t="s">
        <v>298</v>
      </c>
      <c r="J114" s="82" t="s">
        <v>5</v>
      </c>
      <c r="K114" s="82" t="s">
        <v>2034</v>
      </c>
    </row>
    <row r="115" spans="1:11" ht="13.5" x14ac:dyDescent="0.25">
      <c r="A115" s="82" t="s">
        <v>2127</v>
      </c>
      <c r="B115" s="83">
        <v>1020</v>
      </c>
      <c r="C115" s="82" t="s">
        <v>2128</v>
      </c>
      <c r="D115" s="82"/>
      <c r="E115" s="82" t="s">
        <v>869</v>
      </c>
      <c r="F115" s="82" t="s">
        <v>149</v>
      </c>
      <c r="G115" s="82" t="s">
        <v>870</v>
      </c>
      <c r="H115" s="82">
        <v>6</v>
      </c>
      <c r="I115" s="82" t="s">
        <v>298</v>
      </c>
      <c r="J115" s="82" t="s">
        <v>5</v>
      </c>
      <c r="K115" s="82" t="s">
        <v>2034</v>
      </c>
    </row>
    <row r="116" spans="1:11" ht="13.5" x14ac:dyDescent="0.25">
      <c r="A116" s="82" t="s">
        <v>2130</v>
      </c>
      <c r="B116" s="83">
        <v>4000</v>
      </c>
      <c r="C116" s="82" t="s">
        <v>2131</v>
      </c>
      <c r="D116" s="82"/>
      <c r="E116" s="82" t="s">
        <v>1764</v>
      </c>
      <c r="F116" s="82" t="s">
        <v>149</v>
      </c>
      <c r="G116" s="82" t="s">
        <v>1765</v>
      </c>
      <c r="H116" s="82">
        <v>6</v>
      </c>
      <c r="I116" s="82" t="s">
        <v>298</v>
      </c>
      <c r="J116" s="82" t="s">
        <v>5</v>
      </c>
      <c r="K116" s="82" t="s">
        <v>2034</v>
      </c>
    </row>
    <row r="117" spans="1:11" ht="13.5" x14ac:dyDescent="0.25">
      <c r="A117" s="82" t="s">
        <v>2133</v>
      </c>
      <c r="B117" s="83">
        <v>3633.72</v>
      </c>
      <c r="C117" s="82" t="s">
        <v>2134</v>
      </c>
      <c r="D117" s="82"/>
      <c r="E117" s="82" t="s">
        <v>2135</v>
      </c>
      <c r="F117" s="82" t="s">
        <v>155</v>
      </c>
      <c r="G117" s="82" t="s">
        <v>2136</v>
      </c>
      <c r="H117" s="82">
        <v>6</v>
      </c>
      <c r="I117" s="82" t="s">
        <v>298</v>
      </c>
      <c r="J117" s="82" t="s">
        <v>5</v>
      </c>
      <c r="K117" s="82" t="s">
        <v>2069</v>
      </c>
    </row>
    <row r="118" spans="1:11" ht="13.5" x14ac:dyDescent="0.25">
      <c r="A118" s="68" t="s">
        <v>294</v>
      </c>
      <c r="B118" s="83"/>
      <c r="C118" s="82"/>
      <c r="D118" s="82"/>
      <c r="E118" s="82"/>
      <c r="F118" s="82"/>
      <c r="G118" s="82"/>
      <c r="H118" s="82"/>
      <c r="I118" s="82"/>
      <c r="J118" s="82"/>
      <c r="K118" s="82"/>
    </row>
    <row r="119" spans="1:11" ht="13.5" x14ac:dyDescent="0.25">
      <c r="A119" s="82" t="s">
        <v>1915</v>
      </c>
      <c r="B119" s="83">
        <v>8808.76</v>
      </c>
      <c r="C119" s="82" t="s">
        <v>1916</v>
      </c>
      <c r="D119" s="82"/>
      <c r="E119" s="82" t="s">
        <v>161</v>
      </c>
      <c r="F119" s="82" t="s">
        <v>155</v>
      </c>
      <c r="G119" s="82" t="s">
        <v>215</v>
      </c>
      <c r="H119" s="82">
        <v>7</v>
      </c>
      <c r="I119" s="82" t="s">
        <v>298</v>
      </c>
      <c r="J119" s="82" t="s">
        <v>38</v>
      </c>
      <c r="K119" s="82" t="s">
        <v>1584</v>
      </c>
    </row>
    <row r="120" spans="1:11" ht="13.5" x14ac:dyDescent="0.25">
      <c r="A120" s="82" t="s">
        <v>502</v>
      </c>
      <c r="B120" s="83">
        <v>3000</v>
      </c>
      <c r="C120" s="82" t="s">
        <v>503</v>
      </c>
      <c r="D120" s="82"/>
      <c r="E120" s="82" t="s">
        <v>171</v>
      </c>
      <c r="F120" s="82" t="s">
        <v>166</v>
      </c>
      <c r="G120" s="82" t="s">
        <v>504</v>
      </c>
      <c r="H120" s="82">
        <v>7</v>
      </c>
      <c r="I120" s="82" t="s">
        <v>298</v>
      </c>
      <c r="J120" s="82" t="s">
        <v>38</v>
      </c>
      <c r="K120" s="82" t="s">
        <v>44</v>
      </c>
    </row>
    <row r="121" spans="1:11" ht="13.5" x14ac:dyDescent="0.25">
      <c r="A121" s="82" t="s">
        <v>505</v>
      </c>
      <c r="B121" s="83">
        <v>11253.01</v>
      </c>
      <c r="C121" s="82" t="s">
        <v>506</v>
      </c>
      <c r="D121" s="82"/>
      <c r="E121" s="82" t="s">
        <v>190</v>
      </c>
      <c r="F121" s="82" t="s">
        <v>155</v>
      </c>
      <c r="G121" s="82" t="s">
        <v>310</v>
      </c>
      <c r="H121" s="82">
        <v>7</v>
      </c>
      <c r="I121" s="82" t="s">
        <v>298</v>
      </c>
      <c r="J121" s="82" t="s">
        <v>38</v>
      </c>
      <c r="K121" s="82" t="s">
        <v>507</v>
      </c>
    </row>
    <row r="122" spans="1:11" ht="13.5" x14ac:dyDescent="0.25">
      <c r="A122" s="82" t="s">
        <v>997</v>
      </c>
      <c r="B122" s="83">
        <v>562443</v>
      </c>
      <c r="C122" s="82" t="s">
        <v>998</v>
      </c>
      <c r="D122" s="82"/>
      <c r="E122" s="82" t="s">
        <v>999</v>
      </c>
      <c r="F122" s="82" t="s">
        <v>148</v>
      </c>
      <c r="G122" s="82" t="s">
        <v>1000</v>
      </c>
      <c r="H122" s="82">
        <v>7</v>
      </c>
      <c r="I122" s="82" t="s">
        <v>298</v>
      </c>
      <c r="J122" s="82" t="s">
        <v>38</v>
      </c>
      <c r="K122" s="82" t="s">
        <v>699</v>
      </c>
    </row>
    <row r="123" spans="1:11" ht="13.5" x14ac:dyDescent="0.25">
      <c r="A123" s="82" t="s">
        <v>660</v>
      </c>
      <c r="B123" s="83">
        <v>6350</v>
      </c>
      <c r="C123" s="82" t="s">
        <v>661</v>
      </c>
      <c r="D123" s="82" t="s">
        <v>662</v>
      </c>
      <c r="E123" s="82" t="s">
        <v>197</v>
      </c>
      <c r="F123" s="82" t="s">
        <v>149</v>
      </c>
      <c r="G123" s="82" t="s">
        <v>235</v>
      </c>
      <c r="H123" s="82">
        <v>7</v>
      </c>
      <c r="I123" s="82" t="s">
        <v>298</v>
      </c>
      <c r="J123" s="82" t="s">
        <v>38</v>
      </c>
      <c r="K123" s="82" t="s">
        <v>58</v>
      </c>
    </row>
    <row r="124" spans="1:11" ht="13.5" x14ac:dyDescent="0.25">
      <c r="A124" s="82" t="s">
        <v>663</v>
      </c>
      <c r="B124" s="83">
        <v>31096.83</v>
      </c>
      <c r="C124" s="82" t="s">
        <v>40</v>
      </c>
      <c r="D124" s="82"/>
      <c r="E124" s="82" t="s">
        <v>183</v>
      </c>
      <c r="F124" s="82" t="s">
        <v>149</v>
      </c>
      <c r="G124" s="82" t="s">
        <v>268</v>
      </c>
      <c r="H124" s="82">
        <v>7</v>
      </c>
      <c r="I124" s="82" t="s">
        <v>298</v>
      </c>
      <c r="J124" s="82" t="s">
        <v>38</v>
      </c>
      <c r="K124" s="82" t="s">
        <v>54</v>
      </c>
    </row>
    <row r="125" spans="1:11" ht="13.5" x14ac:dyDescent="0.25">
      <c r="A125" s="82" t="s">
        <v>664</v>
      </c>
      <c r="B125" s="83">
        <v>4300</v>
      </c>
      <c r="C125" s="82" t="s">
        <v>665</v>
      </c>
      <c r="D125" s="82" t="s">
        <v>666</v>
      </c>
      <c r="E125" s="82" t="s">
        <v>42</v>
      </c>
      <c r="F125" s="82" t="s">
        <v>43</v>
      </c>
      <c r="G125" s="82" t="s">
        <v>269</v>
      </c>
      <c r="H125" s="82">
        <v>7</v>
      </c>
      <c r="I125" s="82" t="s">
        <v>298</v>
      </c>
      <c r="J125" s="82" t="s">
        <v>38</v>
      </c>
      <c r="K125" s="82" t="s">
        <v>916</v>
      </c>
    </row>
    <row r="126" spans="1:11" ht="13.5" x14ac:dyDescent="0.25">
      <c r="A126" s="82" t="s">
        <v>970</v>
      </c>
      <c r="B126" s="83">
        <v>5226</v>
      </c>
      <c r="C126" s="82" t="s">
        <v>971</v>
      </c>
      <c r="D126" s="82" t="s">
        <v>672</v>
      </c>
      <c r="E126" s="82" t="s">
        <v>42</v>
      </c>
      <c r="F126" s="82" t="s">
        <v>43</v>
      </c>
      <c r="G126" s="82" t="s">
        <v>269</v>
      </c>
      <c r="H126" s="82">
        <v>7</v>
      </c>
      <c r="I126" s="82" t="s">
        <v>298</v>
      </c>
      <c r="J126" s="82" t="s">
        <v>38</v>
      </c>
      <c r="K126" s="82" t="s">
        <v>44</v>
      </c>
    </row>
    <row r="127" spans="1:11" ht="13.5" x14ac:dyDescent="0.25">
      <c r="A127" s="82" t="s">
        <v>972</v>
      </c>
      <c r="B127" s="83">
        <v>1170</v>
      </c>
      <c r="C127" s="82" t="s">
        <v>973</v>
      </c>
      <c r="D127" s="82"/>
      <c r="E127" s="82" t="s">
        <v>974</v>
      </c>
      <c r="F127" s="82" t="s">
        <v>726</v>
      </c>
      <c r="G127" s="82" t="s">
        <v>975</v>
      </c>
      <c r="H127" s="82">
        <v>7</v>
      </c>
      <c r="I127" s="82" t="s">
        <v>298</v>
      </c>
      <c r="J127" s="82" t="s">
        <v>38</v>
      </c>
      <c r="K127" s="82" t="s">
        <v>44</v>
      </c>
    </row>
    <row r="128" spans="1:11" ht="13.5" x14ac:dyDescent="0.25">
      <c r="A128" s="82" t="s">
        <v>1001</v>
      </c>
      <c r="B128" s="83">
        <v>112360</v>
      </c>
      <c r="C128" s="82" t="s">
        <v>1002</v>
      </c>
      <c r="D128" s="82" t="s">
        <v>651</v>
      </c>
      <c r="E128" s="82" t="s">
        <v>599</v>
      </c>
      <c r="F128" s="82" t="s">
        <v>166</v>
      </c>
      <c r="G128" s="82" t="s">
        <v>600</v>
      </c>
      <c r="H128" s="82">
        <v>7</v>
      </c>
      <c r="I128" s="82" t="s">
        <v>298</v>
      </c>
      <c r="J128" s="82" t="s">
        <v>38</v>
      </c>
      <c r="K128" s="82" t="s">
        <v>1003</v>
      </c>
    </row>
    <row r="129" spans="1:11" ht="13.5" x14ac:dyDescent="0.25">
      <c r="A129" s="82" t="s">
        <v>917</v>
      </c>
      <c r="B129" s="83">
        <v>154259.66</v>
      </c>
      <c r="C129" s="82" t="s">
        <v>708</v>
      </c>
      <c r="D129" s="82" t="s">
        <v>918</v>
      </c>
      <c r="E129" s="82" t="s">
        <v>158</v>
      </c>
      <c r="F129" s="82" t="s">
        <v>149</v>
      </c>
      <c r="G129" s="82" t="s">
        <v>271</v>
      </c>
      <c r="H129" s="82">
        <v>7</v>
      </c>
      <c r="I129" s="82" t="s">
        <v>298</v>
      </c>
      <c r="J129" s="82" t="s">
        <v>38</v>
      </c>
      <c r="K129" s="82" t="s">
        <v>919</v>
      </c>
    </row>
    <row r="130" spans="1:11" ht="13.5" x14ac:dyDescent="0.25">
      <c r="A130" s="82" t="s">
        <v>1419</v>
      </c>
      <c r="B130" s="83">
        <v>69411.44</v>
      </c>
      <c r="C130" s="82" t="s">
        <v>1420</v>
      </c>
      <c r="D130" s="82"/>
      <c r="E130" s="82" t="s">
        <v>158</v>
      </c>
      <c r="F130" s="82" t="s">
        <v>149</v>
      </c>
      <c r="G130" s="82" t="s">
        <v>271</v>
      </c>
      <c r="H130" s="82">
        <v>7</v>
      </c>
      <c r="I130" s="82" t="s">
        <v>298</v>
      </c>
      <c r="J130" s="82" t="s">
        <v>38</v>
      </c>
      <c r="K130" s="82" t="s">
        <v>45</v>
      </c>
    </row>
    <row r="131" spans="1:11" ht="13.5" x14ac:dyDescent="0.25">
      <c r="A131" s="82" t="s">
        <v>1423</v>
      </c>
      <c r="B131" s="83">
        <v>1643.7</v>
      </c>
      <c r="C131" s="82" t="s">
        <v>1424</v>
      </c>
      <c r="D131" s="82"/>
      <c r="E131" s="82" t="s">
        <v>194</v>
      </c>
      <c r="F131" s="82" t="s">
        <v>149</v>
      </c>
      <c r="G131" s="82" t="s">
        <v>228</v>
      </c>
      <c r="H131" s="82">
        <v>7</v>
      </c>
      <c r="I131" s="82" t="s">
        <v>298</v>
      </c>
      <c r="J131" s="82" t="s">
        <v>38</v>
      </c>
      <c r="K131" s="82" t="s">
        <v>596</v>
      </c>
    </row>
    <row r="132" spans="1:11" ht="13.5" x14ac:dyDescent="0.25">
      <c r="A132" s="82" t="s">
        <v>667</v>
      </c>
      <c r="B132" s="83">
        <v>2796.69</v>
      </c>
      <c r="C132" s="82" t="s">
        <v>508</v>
      </c>
      <c r="D132" s="82"/>
      <c r="E132" s="82" t="s">
        <v>147</v>
      </c>
      <c r="F132" s="82" t="s">
        <v>148</v>
      </c>
      <c r="G132" s="82" t="s">
        <v>308</v>
      </c>
      <c r="H132" s="82">
        <v>7</v>
      </c>
      <c r="I132" s="82" t="s">
        <v>298</v>
      </c>
      <c r="J132" s="82" t="s">
        <v>38</v>
      </c>
      <c r="K132" s="82" t="s">
        <v>596</v>
      </c>
    </row>
    <row r="133" spans="1:11" ht="13.5" x14ac:dyDescent="0.25">
      <c r="A133" s="82" t="s">
        <v>668</v>
      </c>
      <c r="B133" s="83">
        <v>12700</v>
      </c>
      <c r="C133" s="82" t="s">
        <v>50</v>
      </c>
      <c r="D133" s="82" t="s">
        <v>669</v>
      </c>
      <c r="E133" s="82" t="s">
        <v>42</v>
      </c>
      <c r="F133" s="82" t="s">
        <v>43</v>
      </c>
      <c r="G133" s="82" t="s">
        <v>269</v>
      </c>
      <c r="H133" s="82">
        <v>7</v>
      </c>
      <c r="I133" s="82" t="s">
        <v>298</v>
      </c>
      <c r="J133" s="82" t="s">
        <v>38</v>
      </c>
      <c r="K133" s="82" t="s">
        <v>596</v>
      </c>
    </row>
    <row r="134" spans="1:11" ht="13.5" x14ac:dyDescent="0.25">
      <c r="A134" s="82" t="s">
        <v>670</v>
      </c>
      <c r="B134" s="83">
        <v>2670</v>
      </c>
      <c r="C134" s="82" t="s">
        <v>671</v>
      </c>
      <c r="D134" s="82" t="s">
        <v>672</v>
      </c>
      <c r="E134" s="82" t="s">
        <v>42</v>
      </c>
      <c r="F134" s="82" t="s">
        <v>43</v>
      </c>
      <c r="G134" s="82" t="s">
        <v>269</v>
      </c>
      <c r="H134" s="82">
        <v>7</v>
      </c>
      <c r="I134" s="82" t="s">
        <v>298</v>
      </c>
      <c r="J134" s="82" t="s">
        <v>38</v>
      </c>
      <c r="K134" s="82" t="s">
        <v>1428</v>
      </c>
    </row>
    <row r="135" spans="1:11" ht="13.5" x14ac:dyDescent="0.25">
      <c r="A135" s="82" t="s">
        <v>509</v>
      </c>
      <c r="B135" s="83">
        <v>10615.64</v>
      </c>
      <c r="C135" s="82" t="s">
        <v>273</v>
      </c>
      <c r="D135" s="82" t="s">
        <v>274</v>
      </c>
      <c r="E135" s="82" t="s">
        <v>158</v>
      </c>
      <c r="F135" s="82" t="s">
        <v>149</v>
      </c>
      <c r="G135" s="82" t="s">
        <v>510</v>
      </c>
      <c r="H135" s="82">
        <v>7</v>
      </c>
      <c r="I135" s="82" t="s">
        <v>298</v>
      </c>
      <c r="J135" s="82" t="s">
        <v>38</v>
      </c>
      <c r="K135" s="82" t="s">
        <v>316</v>
      </c>
    </row>
    <row r="136" spans="1:11" ht="13.5" x14ac:dyDescent="0.25">
      <c r="A136" s="82" t="s">
        <v>960</v>
      </c>
      <c r="B136" s="83">
        <v>3600</v>
      </c>
      <c r="C136" s="82" t="s">
        <v>961</v>
      </c>
      <c r="D136" s="82"/>
      <c r="E136" s="82" t="s">
        <v>201</v>
      </c>
      <c r="F136" s="82" t="s">
        <v>168</v>
      </c>
      <c r="G136" s="82" t="s">
        <v>962</v>
      </c>
      <c r="H136" s="82">
        <v>7</v>
      </c>
      <c r="I136" s="82" t="s">
        <v>298</v>
      </c>
      <c r="J136" s="82" t="s">
        <v>38</v>
      </c>
      <c r="K136" s="82" t="s">
        <v>959</v>
      </c>
    </row>
    <row r="137" spans="1:11" ht="13.5" x14ac:dyDescent="0.25">
      <c r="A137" s="82" t="s">
        <v>677</v>
      </c>
      <c r="B137" s="83">
        <v>2950</v>
      </c>
      <c r="C137" s="82" t="s">
        <v>678</v>
      </c>
      <c r="D137" s="82"/>
      <c r="E137" s="82" t="s">
        <v>171</v>
      </c>
      <c r="F137" s="82" t="s">
        <v>166</v>
      </c>
      <c r="G137" s="82" t="s">
        <v>679</v>
      </c>
      <c r="H137" s="82">
        <v>7</v>
      </c>
      <c r="I137" s="82" t="s">
        <v>298</v>
      </c>
      <c r="J137" s="82" t="s">
        <v>38</v>
      </c>
      <c r="K137" s="82" t="s">
        <v>44</v>
      </c>
    </row>
    <row r="138" spans="1:11" ht="13.5" x14ac:dyDescent="0.25">
      <c r="A138" s="82" t="s">
        <v>680</v>
      </c>
      <c r="B138" s="83">
        <v>1136</v>
      </c>
      <c r="C138" s="82" t="s">
        <v>52</v>
      </c>
      <c r="D138" s="82" t="s">
        <v>206</v>
      </c>
      <c r="E138" s="82" t="s">
        <v>53</v>
      </c>
      <c r="F138" s="82" t="s">
        <v>173</v>
      </c>
      <c r="G138" s="82" t="s">
        <v>275</v>
      </c>
      <c r="H138" s="82">
        <v>7</v>
      </c>
      <c r="I138" s="82" t="s">
        <v>298</v>
      </c>
      <c r="J138" s="82" t="s">
        <v>38</v>
      </c>
      <c r="K138" s="82" t="s">
        <v>270</v>
      </c>
    </row>
    <row r="139" spans="1:11" ht="13.5" x14ac:dyDescent="0.25">
      <c r="A139" s="82" t="s">
        <v>511</v>
      </c>
      <c r="B139" s="83">
        <v>154142.57999999999</v>
      </c>
      <c r="C139" s="82" t="s">
        <v>512</v>
      </c>
      <c r="D139" s="82"/>
      <c r="E139" s="82" t="s">
        <v>201</v>
      </c>
      <c r="F139" s="82" t="s">
        <v>168</v>
      </c>
      <c r="G139" s="82" t="s">
        <v>276</v>
      </c>
      <c r="H139" s="82">
        <v>7</v>
      </c>
      <c r="I139" s="82" t="s">
        <v>298</v>
      </c>
      <c r="J139" s="82" t="s">
        <v>38</v>
      </c>
      <c r="K139" s="82" t="s">
        <v>41</v>
      </c>
    </row>
    <row r="140" spans="1:11" ht="13.5" x14ac:dyDescent="0.25">
      <c r="A140" s="82" t="s">
        <v>1436</v>
      </c>
      <c r="B140" s="83">
        <v>11659</v>
      </c>
      <c r="C140" s="82" t="s">
        <v>1437</v>
      </c>
      <c r="D140" s="82"/>
      <c r="E140" s="82" t="s">
        <v>161</v>
      </c>
      <c r="F140" s="82" t="s">
        <v>155</v>
      </c>
      <c r="G140" s="82" t="s">
        <v>1438</v>
      </c>
      <c r="H140" s="82">
        <v>7</v>
      </c>
      <c r="I140" s="82" t="s">
        <v>298</v>
      </c>
      <c r="J140" s="82" t="s">
        <v>38</v>
      </c>
      <c r="K140" s="82" t="s">
        <v>596</v>
      </c>
    </row>
    <row r="141" spans="1:11" ht="13.5" x14ac:dyDescent="0.25">
      <c r="A141" s="82" t="s">
        <v>601</v>
      </c>
      <c r="B141" s="83">
        <v>4335.8500000000004</v>
      </c>
      <c r="C141" s="82" t="s">
        <v>602</v>
      </c>
      <c r="D141" s="82"/>
      <c r="E141" s="82" t="s">
        <v>312</v>
      </c>
      <c r="F141" s="82" t="s">
        <v>252</v>
      </c>
      <c r="G141" s="82" t="s">
        <v>603</v>
      </c>
      <c r="H141" s="82">
        <v>7</v>
      </c>
      <c r="I141" s="82" t="s">
        <v>298</v>
      </c>
      <c r="J141" s="82" t="s">
        <v>38</v>
      </c>
      <c r="K141" s="82" t="s">
        <v>41</v>
      </c>
    </row>
    <row r="142" spans="1:11" ht="13.5" x14ac:dyDescent="0.25">
      <c r="A142" s="82" t="s">
        <v>1441</v>
      </c>
      <c r="B142" s="83">
        <v>34364.050000000003</v>
      </c>
      <c r="C142" s="82" t="s">
        <v>1442</v>
      </c>
      <c r="D142" s="82" t="s">
        <v>1443</v>
      </c>
      <c r="E142" s="82" t="s">
        <v>158</v>
      </c>
      <c r="F142" s="82" t="s">
        <v>149</v>
      </c>
      <c r="G142" s="82" t="s">
        <v>1444</v>
      </c>
      <c r="H142" s="82">
        <v>7</v>
      </c>
      <c r="I142" s="82" t="s">
        <v>298</v>
      </c>
      <c r="J142" s="82" t="s">
        <v>38</v>
      </c>
      <c r="K142" s="82" t="s">
        <v>1445</v>
      </c>
    </row>
    <row r="143" spans="1:11" ht="13.5" x14ac:dyDescent="0.25">
      <c r="A143" s="82" t="s">
        <v>513</v>
      </c>
      <c r="B143" s="83">
        <v>6640.2</v>
      </c>
      <c r="C143" s="82" t="s">
        <v>253</v>
      </c>
      <c r="D143" s="82"/>
      <c r="E143" s="82" t="s">
        <v>254</v>
      </c>
      <c r="F143" s="82" t="s">
        <v>168</v>
      </c>
      <c r="G143" s="82" t="s">
        <v>255</v>
      </c>
      <c r="H143" s="82">
        <v>7</v>
      </c>
      <c r="I143" s="82" t="s">
        <v>298</v>
      </c>
      <c r="J143" s="82" t="s">
        <v>38</v>
      </c>
      <c r="K143" s="82" t="s">
        <v>596</v>
      </c>
    </row>
    <row r="144" spans="1:11" ht="13.5" x14ac:dyDescent="0.25">
      <c r="A144" s="82" t="s">
        <v>514</v>
      </c>
      <c r="B144" s="83">
        <v>2800</v>
      </c>
      <c r="C144" s="82" t="s">
        <v>55</v>
      </c>
      <c r="D144" s="82" t="s">
        <v>277</v>
      </c>
      <c r="E144" s="82" t="s">
        <v>56</v>
      </c>
      <c r="F144" s="82" t="s">
        <v>177</v>
      </c>
      <c r="G144" s="82" t="s">
        <v>278</v>
      </c>
      <c r="H144" s="82">
        <v>7</v>
      </c>
      <c r="I144" s="82" t="s">
        <v>298</v>
      </c>
      <c r="J144" s="82" t="s">
        <v>38</v>
      </c>
      <c r="K144" s="82" t="s">
        <v>41</v>
      </c>
    </row>
    <row r="145" spans="1:11" ht="13.5" x14ac:dyDescent="0.25">
      <c r="A145" s="82" t="s">
        <v>681</v>
      </c>
      <c r="B145" s="83">
        <v>8217</v>
      </c>
      <c r="C145" s="82" t="s">
        <v>976</v>
      </c>
      <c r="D145" s="82" t="s">
        <v>977</v>
      </c>
      <c r="E145" s="82" t="s">
        <v>978</v>
      </c>
      <c r="F145" s="82" t="s">
        <v>173</v>
      </c>
      <c r="G145" s="82" t="s">
        <v>979</v>
      </c>
      <c r="H145" s="82">
        <v>7</v>
      </c>
      <c r="I145" s="82" t="s">
        <v>298</v>
      </c>
      <c r="J145" s="82" t="s">
        <v>38</v>
      </c>
      <c r="K145" s="82" t="s">
        <v>44</v>
      </c>
    </row>
    <row r="146" spans="1:11" ht="13.5" x14ac:dyDescent="0.25">
      <c r="A146" s="82" t="s">
        <v>1450</v>
      </c>
      <c r="B146" s="83">
        <v>9000</v>
      </c>
      <c r="C146" s="82" t="s">
        <v>1451</v>
      </c>
      <c r="D146" s="82" t="s">
        <v>1452</v>
      </c>
      <c r="E146" s="82" t="s">
        <v>158</v>
      </c>
      <c r="F146" s="82" t="s">
        <v>149</v>
      </c>
      <c r="G146" s="82" t="s">
        <v>1414</v>
      </c>
      <c r="H146" s="82">
        <v>7</v>
      </c>
      <c r="I146" s="82" t="s">
        <v>298</v>
      </c>
      <c r="J146" s="82" t="s">
        <v>38</v>
      </c>
      <c r="K146" s="82" t="s">
        <v>1453</v>
      </c>
    </row>
    <row r="147" spans="1:11" ht="13.5" x14ac:dyDescent="0.25">
      <c r="A147" s="82" t="s">
        <v>1455</v>
      </c>
      <c r="B147" s="83">
        <v>44665.5</v>
      </c>
      <c r="C147" s="82" t="s">
        <v>1456</v>
      </c>
      <c r="D147" s="82"/>
      <c r="E147" s="82" t="s">
        <v>154</v>
      </c>
      <c r="F147" s="82" t="s">
        <v>149</v>
      </c>
      <c r="G147" s="82" t="s">
        <v>231</v>
      </c>
      <c r="H147" s="82">
        <v>7</v>
      </c>
      <c r="I147" s="82" t="s">
        <v>298</v>
      </c>
      <c r="J147" s="82" t="s">
        <v>38</v>
      </c>
      <c r="K147" s="82" t="s">
        <v>45</v>
      </c>
    </row>
    <row r="148" spans="1:11" ht="13.5" x14ac:dyDescent="0.25">
      <c r="A148" s="82" t="s">
        <v>955</v>
      </c>
      <c r="B148" s="83">
        <v>43474.32</v>
      </c>
      <c r="C148" s="82" t="s">
        <v>956</v>
      </c>
      <c r="D148" s="82"/>
      <c r="E148" s="82" t="s">
        <v>957</v>
      </c>
      <c r="F148" s="82" t="s">
        <v>175</v>
      </c>
      <c r="G148" s="82" t="s">
        <v>958</v>
      </c>
      <c r="H148" s="82">
        <v>7</v>
      </c>
      <c r="I148" s="82" t="s">
        <v>298</v>
      </c>
      <c r="J148" s="82" t="s">
        <v>38</v>
      </c>
      <c r="K148" s="82" t="s">
        <v>49</v>
      </c>
    </row>
    <row r="149" spans="1:11" ht="13.5" x14ac:dyDescent="0.25">
      <c r="A149" s="82" t="s">
        <v>929</v>
      </c>
      <c r="B149" s="83">
        <v>2729.88</v>
      </c>
      <c r="C149" s="82" t="s">
        <v>604</v>
      </c>
      <c r="D149" s="82"/>
      <c r="E149" s="82" t="s">
        <v>605</v>
      </c>
      <c r="F149" s="82" t="s">
        <v>149</v>
      </c>
      <c r="G149" s="82" t="s">
        <v>606</v>
      </c>
      <c r="H149" s="82">
        <v>7</v>
      </c>
      <c r="I149" s="82" t="s">
        <v>298</v>
      </c>
      <c r="J149" s="82" t="s">
        <v>38</v>
      </c>
      <c r="K149" s="82" t="s">
        <v>596</v>
      </c>
    </row>
    <row r="150" spans="1:11" ht="13.5" x14ac:dyDescent="0.25">
      <c r="A150" s="82" t="s">
        <v>952</v>
      </c>
      <c r="B150" s="83">
        <v>4114.0600000000004</v>
      </c>
      <c r="C150" s="82" t="s">
        <v>953</v>
      </c>
      <c r="D150" s="82" t="s">
        <v>954</v>
      </c>
      <c r="E150" s="82" t="s">
        <v>158</v>
      </c>
      <c r="F150" s="82" t="s">
        <v>149</v>
      </c>
      <c r="G150" s="82" t="s">
        <v>271</v>
      </c>
      <c r="H150" s="82">
        <v>7</v>
      </c>
      <c r="I150" s="82" t="s">
        <v>298</v>
      </c>
      <c r="J150" s="82" t="s">
        <v>38</v>
      </c>
      <c r="K150" s="82" t="s">
        <v>45</v>
      </c>
    </row>
    <row r="151" spans="1:11" ht="13.5" x14ac:dyDescent="0.25">
      <c r="A151" s="82" t="s">
        <v>607</v>
      </c>
      <c r="B151" s="83">
        <v>87492</v>
      </c>
      <c r="C151" s="82" t="s">
        <v>608</v>
      </c>
      <c r="D151" s="82"/>
      <c r="E151" s="82" t="s">
        <v>609</v>
      </c>
      <c r="F151" s="82" t="s">
        <v>155</v>
      </c>
      <c r="G151" s="82" t="s">
        <v>610</v>
      </c>
      <c r="H151" s="82">
        <v>7</v>
      </c>
      <c r="I151" s="82" t="s">
        <v>298</v>
      </c>
      <c r="J151" s="82" t="s">
        <v>38</v>
      </c>
      <c r="K151" s="82" t="s">
        <v>41</v>
      </c>
    </row>
    <row r="152" spans="1:11" ht="13.5" x14ac:dyDescent="0.25">
      <c r="A152" s="82" t="s">
        <v>683</v>
      </c>
      <c r="B152" s="83">
        <v>2962</v>
      </c>
      <c r="C152" s="82" t="s">
        <v>515</v>
      </c>
      <c r="D152" s="82" t="s">
        <v>684</v>
      </c>
      <c r="E152" s="82" t="s">
        <v>158</v>
      </c>
      <c r="F152" s="82" t="s">
        <v>149</v>
      </c>
      <c r="G152" s="82" t="s">
        <v>217</v>
      </c>
      <c r="H152" s="82">
        <v>7</v>
      </c>
      <c r="I152" s="82" t="s">
        <v>298</v>
      </c>
      <c r="J152" s="82" t="s">
        <v>38</v>
      </c>
      <c r="K152" s="82" t="s">
        <v>44</v>
      </c>
    </row>
    <row r="153" spans="1:11" ht="13.5" x14ac:dyDescent="0.25">
      <c r="A153" s="82" t="s">
        <v>611</v>
      </c>
      <c r="B153" s="83">
        <v>2400</v>
      </c>
      <c r="C153" s="82" t="s">
        <v>923</v>
      </c>
      <c r="D153" s="82"/>
      <c r="E153" s="82" t="s">
        <v>387</v>
      </c>
      <c r="F153" s="82" t="s">
        <v>149</v>
      </c>
      <c r="G153" s="82" t="s">
        <v>388</v>
      </c>
      <c r="H153" s="82">
        <v>7</v>
      </c>
      <c r="I153" s="82" t="s">
        <v>298</v>
      </c>
      <c r="J153" s="82" t="s">
        <v>38</v>
      </c>
      <c r="K153" s="82" t="s">
        <v>596</v>
      </c>
    </row>
    <row r="154" spans="1:11" ht="13.5" x14ac:dyDescent="0.25">
      <c r="A154" s="82" t="s">
        <v>685</v>
      </c>
      <c r="B154" s="83">
        <v>1368</v>
      </c>
      <c r="C154" s="82" t="s">
        <v>686</v>
      </c>
      <c r="D154" s="82" t="s">
        <v>635</v>
      </c>
      <c r="E154" s="82" t="s">
        <v>171</v>
      </c>
      <c r="F154" s="82" t="s">
        <v>166</v>
      </c>
      <c r="G154" s="82" t="s">
        <v>687</v>
      </c>
      <c r="H154" s="82">
        <v>7</v>
      </c>
      <c r="I154" s="82" t="s">
        <v>298</v>
      </c>
      <c r="J154" s="82" t="s">
        <v>38</v>
      </c>
      <c r="K154" s="82" t="s">
        <v>44</v>
      </c>
    </row>
    <row r="155" spans="1:11" ht="13.5" x14ac:dyDescent="0.25">
      <c r="A155" s="82" t="s">
        <v>1467</v>
      </c>
      <c r="B155" s="83">
        <v>42643.32</v>
      </c>
      <c r="C155" s="82" t="s">
        <v>47</v>
      </c>
      <c r="D155" s="82"/>
      <c r="E155" s="82" t="s">
        <v>48</v>
      </c>
      <c r="F155" s="82" t="s">
        <v>165</v>
      </c>
      <c r="G155" s="82" t="s">
        <v>272</v>
      </c>
      <c r="H155" s="82">
        <v>7</v>
      </c>
      <c r="I155" s="82" t="s">
        <v>298</v>
      </c>
      <c r="J155" s="82" t="s">
        <v>38</v>
      </c>
      <c r="K155" s="82" t="s">
        <v>49</v>
      </c>
    </row>
    <row r="156" spans="1:11" ht="13.5" x14ac:dyDescent="0.25">
      <c r="A156" s="82" t="s">
        <v>612</v>
      </c>
      <c r="B156" s="83">
        <v>15004</v>
      </c>
      <c r="C156" s="82" t="s">
        <v>613</v>
      </c>
      <c r="D156" s="82"/>
      <c r="E156" s="82" t="s">
        <v>154</v>
      </c>
      <c r="F156" s="82" t="s">
        <v>149</v>
      </c>
      <c r="G156" s="82" t="s">
        <v>231</v>
      </c>
      <c r="H156" s="82">
        <v>7</v>
      </c>
      <c r="I156" s="82" t="s">
        <v>298</v>
      </c>
      <c r="J156" s="82" t="s">
        <v>38</v>
      </c>
      <c r="K156" s="82" t="s">
        <v>614</v>
      </c>
    </row>
    <row r="157" spans="1:11" ht="13.5" x14ac:dyDescent="0.25">
      <c r="A157" s="82" t="s">
        <v>1008</v>
      </c>
      <c r="B157" s="83">
        <v>2775</v>
      </c>
      <c r="C157" s="82" t="s">
        <v>1009</v>
      </c>
      <c r="D157" s="82"/>
      <c r="E157" s="82" t="s">
        <v>1010</v>
      </c>
      <c r="F157" s="82" t="s">
        <v>149</v>
      </c>
      <c r="G157" s="82" t="s">
        <v>1011</v>
      </c>
      <c r="H157" s="82">
        <v>7</v>
      </c>
      <c r="I157" s="82" t="s">
        <v>298</v>
      </c>
      <c r="J157" s="82" t="s">
        <v>38</v>
      </c>
      <c r="K157" s="82" t="s">
        <v>1012</v>
      </c>
    </row>
    <row r="158" spans="1:11" ht="13.5" x14ac:dyDescent="0.25">
      <c r="A158" s="82" t="s">
        <v>1472</v>
      </c>
      <c r="B158" s="83">
        <v>2627399.87</v>
      </c>
      <c r="C158" s="82" t="s">
        <v>1473</v>
      </c>
      <c r="D158" s="82" t="s">
        <v>1474</v>
      </c>
      <c r="E158" s="82" t="s">
        <v>158</v>
      </c>
      <c r="F158" s="82" t="s">
        <v>149</v>
      </c>
      <c r="G158" s="82" t="s">
        <v>1475</v>
      </c>
      <c r="H158" s="82">
        <v>7</v>
      </c>
      <c r="I158" s="82" t="s">
        <v>298</v>
      </c>
      <c r="J158" s="82" t="s">
        <v>38</v>
      </c>
      <c r="K158" s="82" t="s">
        <v>41</v>
      </c>
    </row>
    <row r="159" spans="1:11" ht="13.5" x14ac:dyDescent="0.25">
      <c r="A159" s="82" t="s">
        <v>516</v>
      </c>
      <c r="B159" s="83">
        <v>51858</v>
      </c>
      <c r="C159" s="82" t="s">
        <v>688</v>
      </c>
      <c r="D159" s="82" t="s">
        <v>689</v>
      </c>
      <c r="E159" s="82" t="s">
        <v>198</v>
      </c>
      <c r="F159" s="82" t="s">
        <v>156</v>
      </c>
      <c r="G159" s="82" t="s">
        <v>690</v>
      </c>
      <c r="H159" s="82">
        <v>7</v>
      </c>
      <c r="I159" s="82" t="s">
        <v>298</v>
      </c>
      <c r="J159" s="82" t="s">
        <v>38</v>
      </c>
      <c r="K159" s="82" t="s">
        <v>598</v>
      </c>
    </row>
    <row r="160" spans="1:11" ht="13.5" x14ac:dyDescent="0.25">
      <c r="A160" s="82" t="s">
        <v>616</v>
      </c>
      <c r="B160" s="83">
        <v>1250</v>
      </c>
      <c r="C160" s="82" t="s">
        <v>691</v>
      </c>
      <c r="D160" s="82" t="s">
        <v>692</v>
      </c>
      <c r="E160" s="82" t="s">
        <v>169</v>
      </c>
      <c r="F160" s="82" t="s">
        <v>170</v>
      </c>
      <c r="G160" s="82" t="s">
        <v>619</v>
      </c>
      <c r="H160" s="82">
        <v>7</v>
      </c>
      <c r="I160" s="82" t="s">
        <v>298</v>
      </c>
      <c r="J160" s="82" t="s">
        <v>38</v>
      </c>
      <c r="K160" s="82" t="s">
        <v>596</v>
      </c>
    </row>
    <row r="161" spans="1:11" ht="13.5" x14ac:dyDescent="0.25">
      <c r="A161" s="82" t="s">
        <v>1479</v>
      </c>
      <c r="B161" s="83">
        <v>20112</v>
      </c>
      <c r="C161" s="82" t="s">
        <v>1480</v>
      </c>
      <c r="D161" s="82"/>
      <c r="E161" s="82" t="s">
        <v>599</v>
      </c>
      <c r="F161" s="82" t="s">
        <v>166</v>
      </c>
      <c r="G161" s="82" t="s">
        <v>1481</v>
      </c>
      <c r="H161" s="82">
        <v>7</v>
      </c>
      <c r="I161" s="82" t="s">
        <v>298</v>
      </c>
      <c r="J161" s="82" t="s">
        <v>38</v>
      </c>
      <c r="K161" s="82" t="s">
        <v>1482</v>
      </c>
    </row>
    <row r="162" spans="1:11" ht="13.5" x14ac:dyDescent="0.25">
      <c r="A162" s="82" t="s">
        <v>1484</v>
      </c>
      <c r="B162" s="83">
        <v>22949.72</v>
      </c>
      <c r="C162" s="82" t="s">
        <v>1485</v>
      </c>
      <c r="D162" s="82"/>
      <c r="E162" s="82" t="s">
        <v>42</v>
      </c>
      <c r="F162" s="82" t="s">
        <v>43</v>
      </c>
      <c r="G162" s="82" t="s">
        <v>966</v>
      </c>
      <c r="H162" s="82">
        <v>7</v>
      </c>
      <c r="I162" s="82" t="s">
        <v>298</v>
      </c>
      <c r="J162" s="82" t="s">
        <v>38</v>
      </c>
      <c r="K162" s="82" t="s">
        <v>1486</v>
      </c>
    </row>
    <row r="163" spans="1:11" ht="13.5" x14ac:dyDescent="0.25">
      <c r="A163" s="82" t="s">
        <v>922</v>
      </c>
      <c r="B163" s="83">
        <v>2000</v>
      </c>
      <c r="C163" s="82" t="s">
        <v>1488</v>
      </c>
      <c r="D163" s="82"/>
      <c r="E163" s="82" t="s">
        <v>180</v>
      </c>
      <c r="F163" s="82" t="s">
        <v>172</v>
      </c>
      <c r="G163" s="82" t="s">
        <v>1489</v>
      </c>
      <c r="H163" s="82">
        <v>7</v>
      </c>
      <c r="I163" s="82" t="s">
        <v>298</v>
      </c>
      <c r="J163" s="82" t="s">
        <v>38</v>
      </c>
      <c r="K163" s="82" t="s">
        <v>596</v>
      </c>
    </row>
    <row r="164" spans="1:11" ht="13.5" x14ac:dyDescent="0.25">
      <c r="A164" s="82" t="s">
        <v>1491</v>
      </c>
      <c r="B164" s="83">
        <v>43651.09</v>
      </c>
      <c r="C164" s="82" t="s">
        <v>1492</v>
      </c>
      <c r="D164" s="82"/>
      <c r="E164" s="82" t="s">
        <v>1493</v>
      </c>
      <c r="F164" s="82" t="s">
        <v>21</v>
      </c>
      <c r="G164" s="82" t="s">
        <v>1494</v>
      </c>
      <c r="H164" s="82">
        <v>7</v>
      </c>
      <c r="I164" s="82" t="s">
        <v>298</v>
      </c>
      <c r="J164" s="82" t="s">
        <v>38</v>
      </c>
      <c r="K164" s="82" t="s">
        <v>46</v>
      </c>
    </row>
    <row r="165" spans="1:11" ht="13.5" x14ac:dyDescent="0.25">
      <c r="A165" s="82" t="s">
        <v>944</v>
      </c>
      <c r="B165" s="83">
        <v>101253.07</v>
      </c>
      <c r="C165" s="82" t="s">
        <v>945</v>
      </c>
      <c r="D165" s="82"/>
      <c r="E165" s="82" t="s">
        <v>946</v>
      </c>
      <c r="F165" s="82" t="s">
        <v>146</v>
      </c>
      <c r="G165" s="82" t="s">
        <v>947</v>
      </c>
      <c r="H165" s="82">
        <v>7</v>
      </c>
      <c r="I165" s="82" t="s">
        <v>298</v>
      </c>
      <c r="J165" s="82" t="s">
        <v>38</v>
      </c>
      <c r="K165" s="82" t="s">
        <v>45</v>
      </c>
    </row>
    <row r="166" spans="1:11" ht="13.5" x14ac:dyDescent="0.25">
      <c r="A166" s="82" t="s">
        <v>983</v>
      </c>
      <c r="B166" s="83">
        <v>45553.2</v>
      </c>
      <c r="C166" s="82"/>
      <c r="D166" s="82"/>
      <c r="E166" s="82" t="s">
        <v>3</v>
      </c>
      <c r="F166" s="82" t="s">
        <v>149</v>
      </c>
      <c r="G166" s="82" t="s">
        <v>256</v>
      </c>
      <c r="H166" s="82">
        <v>7</v>
      </c>
      <c r="I166" s="82" t="s">
        <v>298</v>
      </c>
      <c r="J166" s="82" t="s">
        <v>38</v>
      </c>
      <c r="K166" s="82" t="s">
        <v>54</v>
      </c>
    </row>
    <row r="167" spans="1:11" ht="13.5" x14ac:dyDescent="0.25">
      <c r="A167" s="82" t="s">
        <v>517</v>
      </c>
      <c r="B167" s="83">
        <v>18950</v>
      </c>
      <c r="C167" s="82" t="s">
        <v>926</v>
      </c>
      <c r="D167" s="82" t="s">
        <v>927</v>
      </c>
      <c r="E167" s="82" t="s">
        <v>309</v>
      </c>
      <c r="F167" s="82" t="s">
        <v>157</v>
      </c>
      <c r="G167" s="82" t="s">
        <v>928</v>
      </c>
      <c r="H167" s="82">
        <v>7</v>
      </c>
      <c r="I167" s="82" t="s">
        <v>298</v>
      </c>
      <c r="J167" s="82" t="s">
        <v>38</v>
      </c>
      <c r="K167" s="82" t="s">
        <v>596</v>
      </c>
    </row>
    <row r="168" spans="1:11" ht="13.5" x14ac:dyDescent="0.25">
      <c r="A168" s="82" t="s">
        <v>693</v>
      </c>
      <c r="B168" s="83">
        <v>11916</v>
      </c>
      <c r="C168" s="82" t="s">
        <v>59</v>
      </c>
      <c r="D168" s="82"/>
      <c r="E168" s="82" t="s">
        <v>158</v>
      </c>
      <c r="F168" s="82" t="s">
        <v>149</v>
      </c>
      <c r="G168" s="82" t="s">
        <v>279</v>
      </c>
      <c r="H168" s="82">
        <v>7</v>
      </c>
      <c r="I168" s="82" t="s">
        <v>298</v>
      </c>
      <c r="J168" s="82" t="s">
        <v>38</v>
      </c>
      <c r="K168" s="82" t="s">
        <v>44</v>
      </c>
    </row>
    <row r="169" spans="1:11" ht="13.5" x14ac:dyDescent="0.25">
      <c r="A169" s="82" t="s">
        <v>518</v>
      </c>
      <c r="B169" s="83">
        <v>6250</v>
      </c>
      <c r="C169" s="82" t="s">
        <v>982</v>
      </c>
      <c r="D169" s="82"/>
      <c r="E169" s="82" t="s">
        <v>169</v>
      </c>
      <c r="F169" s="82" t="s">
        <v>170</v>
      </c>
      <c r="G169" s="82" t="s">
        <v>280</v>
      </c>
      <c r="H169" s="82">
        <v>7</v>
      </c>
      <c r="I169" s="82" t="s">
        <v>298</v>
      </c>
      <c r="J169" s="82" t="s">
        <v>38</v>
      </c>
      <c r="K169" s="82" t="s">
        <v>60</v>
      </c>
    </row>
    <row r="170" spans="1:11" ht="13.5" x14ac:dyDescent="0.25">
      <c r="A170" s="82" t="s">
        <v>963</v>
      </c>
      <c r="B170" s="83">
        <v>3390</v>
      </c>
      <c r="C170" s="82" t="s">
        <v>964</v>
      </c>
      <c r="D170" s="82" t="s">
        <v>965</v>
      </c>
      <c r="E170" s="82" t="s">
        <v>42</v>
      </c>
      <c r="F170" s="82" t="s">
        <v>43</v>
      </c>
      <c r="G170" s="82" t="s">
        <v>966</v>
      </c>
      <c r="H170" s="82">
        <v>7</v>
      </c>
      <c r="I170" s="82" t="s">
        <v>298</v>
      </c>
      <c r="J170" s="82" t="s">
        <v>38</v>
      </c>
      <c r="K170" s="82" t="s">
        <v>959</v>
      </c>
    </row>
    <row r="171" spans="1:11" ht="13.5" x14ac:dyDescent="0.25">
      <c r="A171" s="82" t="s">
        <v>695</v>
      </c>
      <c r="B171" s="83">
        <v>1986</v>
      </c>
      <c r="C171" s="82" t="s">
        <v>696</v>
      </c>
      <c r="D171" s="82" t="s">
        <v>697</v>
      </c>
      <c r="E171" s="82" t="s">
        <v>42</v>
      </c>
      <c r="F171" s="82" t="s">
        <v>43</v>
      </c>
      <c r="G171" s="82" t="s">
        <v>698</v>
      </c>
      <c r="H171" s="82">
        <v>7</v>
      </c>
      <c r="I171" s="82" t="s">
        <v>298</v>
      </c>
      <c r="J171" s="82" t="s">
        <v>38</v>
      </c>
      <c r="K171" s="82" t="s">
        <v>44</v>
      </c>
    </row>
    <row r="172" spans="1:11" ht="13.5" x14ac:dyDescent="0.25">
      <c r="A172" s="82" t="s">
        <v>618</v>
      </c>
      <c r="B172" s="83">
        <v>1414</v>
      </c>
      <c r="C172" s="82" t="s">
        <v>980</v>
      </c>
      <c r="D172" s="82"/>
      <c r="E172" s="82" t="s">
        <v>42</v>
      </c>
      <c r="F172" s="82" t="s">
        <v>43</v>
      </c>
      <c r="G172" s="82" t="s">
        <v>981</v>
      </c>
      <c r="H172" s="82">
        <v>7</v>
      </c>
      <c r="I172" s="82" t="s">
        <v>298</v>
      </c>
      <c r="J172" s="82" t="s">
        <v>38</v>
      </c>
      <c r="K172" s="82" t="s">
        <v>44</v>
      </c>
    </row>
    <row r="173" spans="1:11" ht="13.5" x14ac:dyDescent="0.25">
      <c r="A173" s="82" t="s">
        <v>519</v>
      </c>
      <c r="B173" s="83">
        <v>5207</v>
      </c>
      <c r="C173" s="82" t="s">
        <v>520</v>
      </c>
      <c r="D173" s="82"/>
      <c r="E173" s="82" t="s">
        <v>57</v>
      </c>
      <c r="F173" s="82" t="s">
        <v>174</v>
      </c>
      <c r="G173" s="82" t="s">
        <v>281</v>
      </c>
      <c r="H173" s="82">
        <v>7</v>
      </c>
      <c r="I173" s="82" t="s">
        <v>298</v>
      </c>
      <c r="J173" s="82" t="s">
        <v>38</v>
      </c>
      <c r="K173" s="82" t="s">
        <v>51</v>
      </c>
    </row>
    <row r="174" spans="1:11" ht="13.5" x14ac:dyDescent="0.25">
      <c r="A174" s="82" t="s">
        <v>521</v>
      </c>
      <c r="B174" s="83">
        <v>124848</v>
      </c>
      <c r="C174" s="82" t="s">
        <v>62</v>
      </c>
      <c r="D174" s="82"/>
      <c r="E174" s="82" t="s">
        <v>178</v>
      </c>
      <c r="F174" s="82" t="s">
        <v>149</v>
      </c>
      <c r="G174" s="82" t="s">
        <v>222</v>
      </c>
      <c r="H174" s="82">
        <v>7</v>
      </c>
      <c r="I174" s="82" t="s">
        <v>298</v>
      </c>
      <c r="J174" s="82" t="s">
        <v>38</v>
      </c>
      <c r="K174" s="82" t="s">
        <v>522</v>
      </c>
    </row>
    <row r="175" spans="1:11" ht="13.5" x14ac:dyDescent="0.25">
      <c r="A175" s="82" t="s">
        <v>700</v>
      </c>
      <c r="B175" s="83">
        <v>17122.95</v>
      </c>
      <c r="C175" s="82" t="s">
        <v>523</v>
      </c>
      <c r="D175" s="82"/>
      <c r="E175" s="82" t="s">
        <v>480</v>
      </c>
      <c r="F175" s="82" t="s">
        <v>149</v>
      </c>
      <c r="G175" s="82" t="s">
        <v>481</v>
      </c>
      <c r="H175" s="82">
        <v>7</v>
      </c>
      <c r="I175" s="82" t="s">
        <v>298</v>
      </c>
      <c r="J175" s="82" t="s">
        <v>38</v>
      </c>
      <c r="K175" s="82" t="s">
        <v>58</v>
      </c>
    </row>
    <row r="176" spans="1:11" ht="13.5" x14ac:dyDescent="0.25">
      <c r="A176" s="82" t="s">
        <v>360</v>
      </c>
      <c r="B176" s="83">
        <v>56389</v>
      </c>
      <c r="C176" s="82" t="s">
        <v>524</v>
      </c>
      <c r="D176" s="82" t="s">
        <v>525</v>
      </c>
      <c r="E176" s="82" t="s">
        <v>183</v>
      </c>
      <c r="F176" s="82" t="s">
        <v>149</v>
      </c>
      <c r="G176" s="82" t="s">
        <v>361</v>
      </c>
      <c r="H176" s="82">
        <v>7</v>
      </c>
      <c r="I176" s="82" t="s">
        <v>298</v>
      </c>
      <c r="J176" s="82" t="s">
        <v>38</v>
      </c>
      <c r="K176" s="82" t="s">
        <v>44</v>
      </c>
    </row>
    <row r="177" spans="1:11" ht="13.5" x14ac:dyDescent="0.25">
      <c r="A177" s="82" t="s">
        <v>526</v>
      </c>
      <c r="B177" s="83">
        <v>240783.52</v>
      </c>
      <c r="C177" s="82" t="s">
        <v>37</v>
      </c>
      <c r="D177" s="82"/>
      <c r="E177" s="82" t="s">
        <v>161</v>
      </c>
      <c r="F177" s="82" t="s">
        <v>155</v>
      </c>
      <c r="G177" s="82" t="s">
        <v>215</v>
      </c>
      <c r="H177" s="82">
        <v>7</v>
      </c>
      <c r="I177" s="82" t="s">
        <v>298</v>
      </c>
      <c r="J177" s="82" t="s">
        <v>38</v>
      </c>
      <c r="K177" s="82" t="s">
        <v>39</v>
      </c>
    </row>
    <row r="178" spans="1:11" ht="13.5" x14ac:dyDescent="0.25">
      <c r="A178" s="82" t="s">
        <v>995</v>
      </c>
      <c r="B178" s="83">
        <v>44350.33</v>
      </c>
      <c r="C178" s="82" t="s">
        <v>701</v>
      </c>
      <c r="D178" s="82"/>
      <c r="E178" s="82" t="s">
        <v>702</v>
      </c>
      <c r="F178" s="82" t="s">
        <v>338</v>
      </c>
      <c r="G178" s="82" t="s">
        <v>703</v>
      </c>
      <c r="H178" s="82">
        <v>7</v>
      </c>
      <c r="I178" s="82" t="s">
        <v>298</v>
      </c>
      <c r="J178" s="82" t="s">
        <v>38</v>
      </c>
      <c r="K178" s="82" t="s">
        <v>67</v>
      </c>
    </row>
    <row r="179" spans="1:11" ht="13.5" x14ac:dyDescent="0.25">
      <c r="A179" s="82" t="s">
        <v>527</v>
      </c>
      <c r="B179" s="83">
        <v>100071.34</v>
      </c>
      <c r="C179" s="82" t="s">
        <v>63</v>
      </c>
      <c r="D179" s="82"/>
      <c r="E179" s="82" t="s">
        <v>183</v>
      </c>
      <c r="F179" s="82" t="s">
        <v>149</v>
      </c>
      <c r="G179" s="82" t="s">
        <v>282</v>
      </c>
      <c r="H179" s="82">
        <v>7</v>
      </c>
      <c r="I179" s="82" t="s">
        <v>298</v>
      </c>
      <c r="J179" s="82" t="s">
        <v>38</v>
      </c>
      <c r="K179" s="82" t="s">
        <v>41</v>
      </c>
    </row>
    <row r="180" spans="1:11" ht="13.5" x14ac:dyDescent="0.25">
      <c r="A180" s="82" t="s">
        <v>1516</v>
      </c>
      <c r="B180" s="83">
        <v>1000</v>
      </c>
      <c r="C180" s="82" t="s">
        <v>620</v>
      </c>
      <c r="D180" s="82" t="s">
        <v>621</v>
      </c>
      <c r="E180" s="82" t="s">
        <v>181</v>
      </c>
      <c r="F180" s="82" t="s">
        <v>149</v>
      </c>
      <c r="G180" s="82" t="s">
        <v>555</v>
      </c>
      <c r="H180" s="82">
        <v>7</v>
      </c>
      <c r="I180" s="82" t="s">
        <v>298</v>
      </c>
      <c r="J180" s="82" t="s">
        <v>38</v>
      </c>
      <c r="K180" s="82" t="s">
        <v>44</v>
      </c>
    </row>
    <row r="181" spans="1:11" ht="13.5" x14ac:dyDescent="0.25">
      <c r="A181" s="82" t="s">
        <v>925</v>
      </c>
      <c r="B181" s="83">
        <v>5932.8</v>
      </c>
      <c r="C181" s="82" t="s">
        <v>709</v>
      </c>
      <c r="D181" s="82" t="s">
        <v>657</v>
      </c>
      <c r="E181" s="82" t="s">
        <v>710</v>
      </c>
      <c r="F181" s="82" t="s">
        <v>174</v>
      </c>
      <c r="G181" s="82" t="s">
        <v>711</v>
      </c>
      <c r="H181" s="82">
        <v>7</v>
      </c>
      <c r="I181" s="82" t="s">
        <v>298</v>
      </c>
      <c r="J181" s="82" t="s">
        <v>38</v>
      </c>
      <c r="K181" s="82" t="s">
        <v>596</v>
      </c>
    </row>
    <row r="182" spans="1:11" ht="13.5" x14ac:dyDescent="0.25">
      <c r="A182" s="82" t="s">
        <v>528</v>
      </c>
      <c r="B182" s="83">
        <v>11739</v>
      </c>
      <c r="C182" s="82" t="s">
        <v>64</v>
      </c>
      <c r="D182" s="82"/>
      <c r="E182" s="82" t="s">
        <v>201</v>
      </c>
      <c r="F182" s="82" t="s">
        <v>168</v>
      </c>
      <c r="G182" s="82" t="s">
        <v>276</v>
      </c>
      <c r="H182" s="82">
        <v>7</v>
      </c>
      <c r="I182" s="82" t="s">
        <v>298</v>
      </c>
      <c r="J182" s="82" t="s">
        <v>38</v>
      </c>
      <c r="K182" s="82" t="s">
        <v>596</v>
      </c>
    </row>
    <row r="183" spans="1:11" ht="13.5" x14ac:dyDescent="0.25">
      <c r="A183" s="82" t="s">
        <v>940</v>
      </c>
      <c r="B183" s="83">
        <v>30690</v>
      </c>
      <c r="C183" s="82" t="s">
        <v>529</v>
      </c>
      <c r="D183" s="82" t="s">
        <v>712</v>
      </c>
      <c r="E183" s="82" t="s">
        <v>313</v>
      </c>
      <c r="F183" s="82" t="s">
        <v>149</v>
      </c>
      <c r="G183" s="82" t="s">
        <v>314</v>
      </c>
      <c r="H183" s="82">
        <v>7</v>
      </c>
      <c r="I183" s="82" t="s">
        <v>298</v>
      </c>
      <c r="J183" s="82" t="s">
        <v>38</v>
      </c>
      <c r="K183" s="82" t="s">
        <v>51</v>
      </c>
    </row>
    <row r="184" spans="1:11" ht="13.5" x14ac:dyDescent="0.25">
      <c r="A184" s="82" t="s">
        <v>713</v>
      </c>
      <c r="B184" s="83">
        <v>23353.72</v>
      </c>
      <c r="C184" s="82" t="s">
        <v>65</v>
      </c>
      <c r="D184" s="82"/>
      <c r="E184" s="82" t="s">
        <v>66</v>
      </c>
      <c r="F184" s="82" t="s">
        <v>175</v>
      </c>
      <c r="G184" s="82" t="s">
        <v>283</v>
      </c>
      <c r="H184" s="82">
        <v>7</v>
      </c>
      <c r="I184" s="82" t="s">
        <v>298</v>
      </c>
      <c r="J184" s="82" t="s">
        <v>38</v>
      </c>
      <c r="K184" s="82" t="s">
        <v>51</v>
      </c>
    </row>
    <row r="185" spans="1:11" ht="13.5" x14ac:dyDescent="0.25">
      <c r="A185" s="82" t="s">
        <v>1523</v>
      </c>
      <c r="B185" s="83">
        <v>9000</v>
      </c>
      <c r="C185" s="82" t="s">
        <v>1524</v>
      </c>
      <c r="D185" s="82" t="s">
        <v>1525</v>
      </c>
      <c r="E185" s="82" t="s">
        <v>1526</v>
      </c>
      <c r="F185" s="82" t="s">
        <v>1421</v>
      </c>
      <c r="G185" s="82" t="s">
        <v>1527</v>
      </c>
      <c r="H185" s="82">
        <v>7</v>
      </c>
      <c r="I185" s="82" t="s">
        <v>298</v>
      </c>
      <c r="J185" s="82" t="s">
        <v>38</v>
      </c>
      <c r="K185" s="82" t="s">
        <v>1501</v>
      </c>
    </row>
    <row r="186" spans="1:11" ht="13.5" x14ac:dyDescent="0.25">
      <c r="A186" s="82" t="s">
        <v>930</v>
      </c>
      <c r="B186" s="83">
        <v>4012.5</v>
      </c>
      <c r="C186" s="82" t="s">
        <v>931</v>
      </c>
      <c r="D186" s="82"/>
      <c r="E186" s="82" t="s">
        <v>382</v>
      </c>
      <c r="F186" s="82" t="s">
        <v>149</v>
      </c>
      <c r="G186" s="82" t="s">
        <v>383</v>
      </c>
      <c r="H186" s="82">
        <v>7</v>
      </c>
      <c r="I186" s="82" t="s">
        <v>298</v>
      </c>
      <c r="J186" s="82" t="s">
        <v>38</v>
      </c>
      <c r="K186" s="82" t="s">
        <v>284</v>
      </c>
    </row>
    <row r="187" spans="1:11" ht="13.5" x14ac:dyDescent="0.25">
      <c r="A187" s="82" t="s">
        <v>714</v>
      </c>
      <c r="B187" s="83">
        <v>391486.83</v>
      </c>
      <c r="C187" s="82" t="s">
        <v>715</v>
      </c>
      <c r="D187" s="82"/>
      <c r="E187" s="82" t="s">
        <v>716</v>
      </c>
      <c r="F187" s="82" t="s">
        <v>156</v>
      </c>
      <c r="G187" s="82" t="s">
        <v>717</v>
      </c>
      <c r="H187" s="82">
        <v>7</v>
      </c>
      <c r="I187" s="82" t="s">
        <v>298</v>
      </c>
      <c r="J187" s="82" t="s">
        <v>38</v>
      </c>
      <c r="K187" s="82" t="s">
        <v>39</v>
      </c>
    </row>
    <row r="188" spans="1:11" ht="13.5" x14ac:dyDescent="0.25">
      <c r="A188" s="82" t="s">
        <v>622</v>
      </c>
      <c r="B188" s="83">
        <v>1695</v>
      </c>
      <c r="C188" s="82" t="s">
        <v>623</v>
      </c>
      <c r="D188" s="82" t="s">
        <v>712</v>
      </c>
      <c r="E188" s="82" t="s">
        <v>624</v>
      </c>
      <c r="F188" s="82" t="s">
        <v>207</v>
      </c>
      <c r="G188" s="82" t="s">
        <v>625</v>
      </c>
      <c r="H188" s="82">
        <v>7</v>
      </c>
      <c r="I188" s="82" t="s">
        <v>298</v>
      </c>
      <c r="J188" s="82" t="s">
        <v>38</v>
      </c>
      <c r="K188" s="82" t="s">
        <v>46</v>
      </c>
    </row>
    <row r="189" spans="1:11" ht="13.5" x14ac:dyDescent="0.25">
      <c r="A189" s="82" t="s">
        <v>530</v>
      </c>
      <c r="B189" s="83">
        <v>10186.549999999999</v>
      </c>
      <c r="C189" s="82" t="s">
        <v>225</v>
      </c>
      <c r="D189" s="82"/>
      <c r="E189" s="82" t="s">
        <v>226</v>
      </c>
      <c r="F189" s="82" t="s">
        <v>174</v>
      </c>
      <c r="G189" s="82" t="s">
        <v>227</v>
      </c>
      <c r="H189" s="82">
        <v>7</v>
      </c>
      <c r="I189" s="82" t="s">
        <v>298</v>
      </c>
      <c r="J189" s="82" t="s">
        <v>38</v>
      </c>
      <c r="K189" s="82" t="s">
        <v>315</v>
      </c>
    </row>
    <row r="190" spans="1:11" ht="13.5" x14ac:dyDescent="0.25">
      <c r="A190" s="82" t="s">
        <v>531</v>
      </c>
      <c r="B190" s="83">
        <v>1895</v>
      </c>
      <c r="C190" s="82" t="s">
        <v>718</v>
      </c>
      <c r="D190" s="82" t="s">
        <v>719</v>
      </c>
      <c r="E190" s="82" t="s">
        <v>151</v>
      </c>
      <c r="F190" s="82" t="s">
        <v>148</v>
      </c>
      <c r="G190" s="82" t="s">
        <v>720</v>
      </c>
      <c r="H190" s="82">
        <v>7</v>
      </c>
      <c r="I190" s="82" t="s">
        <v>298</v>
      </c>
      <c r="J190" s="82" t="s">
        <v>38</v>
      </c>
      <c r="K190" s="82" t="s">
        <v>61</v>
      </c>
    </row>
    <row r="191" spans="1:11" ht="13.5" x14ac:dyDescent="0.25">
      <c r="A191" s="82" t="s">
        <v>948</v>
      </c>
      <c r="B191" s="83">
        <v>21007.23</v>
      </c>
      <c r="C191" s="82" t="s">
        <v>949</v>
      </c>
      <c r="D191" s="82"/>
      <c r="E191" s="82" t="s">
        <v>950</v>
      </c>
      <c r="F191" s="82" t="s">
        <v>149</v>
      </c>
      <c r="G191" s="82" t="s">
        <v>951</v>
      </c>
      <c r="H191" s="82">
        <v>7</v>
      </c>
      <c r="I191" s="82" t="s">
        <v>298</v>
      </c>
      <c r="J191" s="82" t="s">
        <v>38</v>
      </c>
      <c r="K191" s="82" t="s">
        <v>45</v>
      </c>
    </row>
    <row r="192" spans="1:11" ht="13.5" x14ac:dyDescent="0.25">
      <c r="A192" s="82" t="s">
        <v>924</v>
      </c>
      <c r="B192" s="83">
        <v>4948</v>
      </c>
      <c r="C192" s="82" t="s">
        <v>721</v>
      </c>
      <c r="D192" s="82"/>
      <c r="E192" s="82" t="s">
        <v>2</v>
      </c>
      <c r="F192" s="82" t="s">
        <v>184</v>
      </c>
      <c r="G192" s="82" t="s">
        <v>722</v>
      </c>
      <c r="H192" s="82">
        <v>7</v>
      </c>
      <c r="I192" s="82" t="s">
        <v>298</v>
      </c>
      <c r="J192" s="82" t="s">
        <v>38</v>
      </c>
      <c r="K192" s="82" t="s">
        <v>596</v>
      </c>
    </row>
    <row r="193" spans="1:11" ht="13.5" x14ac:dyDescent="0.25">
      <c r="A193" s="82" t="s">
        <v>1639</v>
      </c>
      <c r="B193" s="83">
        <v>5000</v>
      </c>
      <c r="C193" s="82" t="s">
        <v>1640</v>
      </c>
      <c r="D193" s="82"/>
      <c r="E193" s="82" t="s">
        <v>163</v>
      </c>
      <c r="F193" s="82" t="s">
        <v>149</v>
      </c>
      <c r="G193" s="82" t="s">
        <v>219</v>
      </c>
      <c r="H193" s="82">
        <v>7</v>
      </c>
      <c r="I193" s="82" t="s">
        <v>298</v>
      </c>
      <c r="J193" s="82" t="s">
        <v>38</v>
      </c>
      <c r="K193" s="82" t="s">
        <v>596</v>
      </c>
    </row>
    <row r="194" spans="1:11" ht="13.5" x14ac:dyDescent="0.25">
      <c r="A194" s="82" t="s">
        <v>532</v>
      </c>
      <c r="B194" s="83">
        <v>7000</v>
      </c>
      <c r="C194" s="82" t="s">
        <v>991</v>
      </c>
      <c r="D194" s="82" t="s">
        <v>992</v>
      </c>
      <c r="E194" s="82" t="s">
        <v>993</v>
      </c>
      <c r="F194" s="82" t="s">
        <v>148</v>
      </c>
      <c r="G194" s="82" t="s">
        <v>994</v>
      </c>
      <c r="H194" s="82">
        <v>7</v>
      </c>
      <c r="I194" s="82" t="s">
        <v>298</v>
      </c>
      <c r="J194" s="82" t="s">
        <v>38</v>
      </c>
      <c r="K194" s="82" t="s">
        <v>67</v>
      </c>
    </row>
    <row r="195" spans="1:11" ht="13.5" x14ac:dyDescent="0.25">
      <c r="A195" s="82" t="s">
        <v>985</v>
      </c>
      <c r="B195" s="83">
        <v>1226.25</v>
      </c>
      <c r="C195" s="82" t="s">
        <v>986</v>
      </c>
      <c r="D195" s="82" t="s">
        <v>987</v>
      </c>
      <c r="E195" s="82" t="s">
        <v>988</v>
      </c>
      <c r="F195" s="82" t="s">
        <v>165</v>
      </c>
      <c r="G195" s="82" t="s">
        <v>989</v>
      </c>
      <c r="H195" s="82">
        <v>7</v>
      </c>
      <c r="I195" s="82" t="s">
        <v>298</v>
      </c>
      <c r="J195" s="82" t="s">
        <v>38</v>
      </c>
      <c r="K195" s="82" t="s">
        <v>990</v>
      </c>
    </row>
    <row r="196" spans="1:11" ht="13.5" x14ac:dyDescent="0.25">
      <c r="A196" s="82" t="s">
        <v>533</v>
      </c>
      <c r="B196" s="83">
        <v>5699156.9100000001</v>
      </c>
      <c r="C196" s="82" t="s">
        <v>586</v>
      </c>
      <c r="D196" s="82" t="s">
        <v>635</v>
      </c>
      <c r="E196" s="82" t="s">
        <v>587</v>
      </c>
      <c r="F196" s="82" t="s">
        <v>157</v>
      </c>
      <c r="G196" s="82" t="s">
        <v>588</v>
      </c>
      <c r="H196" s="82">
        <v>7</v>
      </c>
      <c r="I196" s="82" t="s">
        <v>298</v>
      </c>
      <c r="J196" s="82" t="s">
        <v>38</v>
      </c>
      <c r="K196" s="82" t="s">
        <v>311</v>
      </c>
    </row>
    <row r="197" spans="1:11" ht="13.5" x14ac:dyDescent="0.25">
      <c r="A197" s="82" t="s">
        <v>967</v>
      </c>
      <c r="B197" s="83">
        <v>1250</v>
      </c>
      <c r="C197" s="82" t="s">
        <v>968</v>
      </c>
      <c r="D197" s="82"/>
      <c r="E197" s="82" t="s">
        <v>169</v>
      </c>
      <c r="F197" s="82" t="s">
        <v>170</v>
      </c>
      <c r="G197" s="82" t="s">
        <v>969</v>
      </c>
      <c r="H197" s="82">
        <v>7</v>
      </c>
      <c r="I197" s="82" t="s">
        <v>298</v>
      </c>
      <c r="J197" s="82" t="s">
        <v>38</v>
      </c>
      <c r="K197" s="82" t="s">
        <v>959</v>
      </c>
    </row>
    <row r="198" spans="1:11" ht="13.5" x14ac:dyDescent="0.25">
      <c r="A198" s="82" t="s">
        <v>1557</v>
      </c>
      <c r="B198" s="83">
        <v>2631</v>
      </c>
      <c r="C198" s="82" t="s">
        <v>1558</v>
      </c>
      <c r="D198" s="82"/>
      <c r="E198" s="82" t="s">
        <v>1559</v>
      </c>
      <c r="F198" s="82" t="s">
        <v>149</v>
      </c>
      <c r="G198" s="82" t="s">
        <v>381</v>
      </c>
      <c r="H198" s="82">
        <v>7</v>
      </c>
      <c r="I198" s="82" t="s">
        <v>298</v>
      </c>
      <c r="J198" s="82" t="s">
        <v>38</v>
      </c>
      <c r="K198" s="82" t="s">
        <v>1560</v>
      </c>
    </row>
    <row r="199" spans="1:11" ht="13.5" x14ac:dyDescent="0.25">
      <c r="A199" s="82" t="s">
        <v>723</v>
      </c>
      <c r="B199" s="83">
        <v>6511.24</v>
      </c>
      <c r="C199" s="82" t="s">
        <v>724</v>
      </c>
      <c r="D199" s="82" t="s">
        <v>635</v>
      </c>
      <c r="E199" s="82" t="s">
        <v>725</v>
      </c>
      <c r="F199" s="82" t="s">
        <v>726</v>
      </c>
      <c r="G199" s="82" t="s">
        <v>727</v>
      </c>
      <c r="H199" s="82">
        <v>7</v>
      </c>
      <c r="I199" s="82" t="s">
        <v>298</v>
      </c>
      <c r="J199" s="82" t="s">
        <v>38</v>
      </c>
      <c r="K199" s="82" t="s">
        <v>932</v>
      </c>
    </row>
    <row r="200" spans="1:11" ht="13.5" x14ac:dyDescent="0.25">
      <c r="A200" s="82" t="s">
        <v>1563</v>
      </c>
      <c r="B200" s="83">
        <v>4536</v>
      </c>
      <c r="C200" s="82" t="s">
        <v>1564</v>
      </c>
      <c r="D200" s="82"/>
      <c r="E200" s="82" t="s">
        <v>1565</v>
      </c>
      <c r="F200" s="82" t="s">
        <v>157</v>
      </c>
      <c r="G200" s="82" t="s">
        <v>1566</v>
      </c>
      <c r="H200" s="82">
        <v>7</v>
      </c>
      <c r="I200" s="82" t="s">
        <v>298</v>
      </c>
      <c r="J200" s="82" t="s">
        <v>38</v>
      </c>
      <c r="K200" s="82" t="s">
        <v>44</v>
      </c>
    </row>
    <row r="201" spans="1:11" ht="13.5" x14ac:dyDescent="0.25">
      <c r="A201" s="82" t="s">
        <v>1568</v>
      </c>
      <c r="B201" s="83">
        <v>1450</v>
      </c>
      <c r="C201" s="82" t="s">
        <v>1569</v>
      </c>
      <c r="D201" s="82"/>
      <c r="E201" s="82" t="s">
        <v>1570</v>
      </c>
      <c r="F201" s="82" t="s">
        <v>149</v>
      </c>
      <c r="G201" s="82" t="s">
        <v>1571</v>
      </c>
      <c r="H201" s="82">
        <v>7</v>
      </c>
      <c r="I201" s="82" t="s">
        <v>298</v>
      </c>
      <c r="J201" s="82" t="s">
        <v>38</v>
      </c>
      <c r="K201" s="82" t="s">
        <v>1572</v>
      </c>
    </row>
    <row r="202" spans="1:11" ht="13.5" x14ac:dyDescent="0.25">
      <c r="A202" s="82" t="s">
        <v>728</v>
      </c>
      <c r="B202" s="83">
        <v>8220</v>
      </c>
      <c r="C202" s="82" t="s">
        <v>68</v>
      </c>
      <c r="D202" s="82"/>
      <c r="E202" s="82" t="s">
        <v>69</v>
      </c>
      <c r="F202" s="82" t="s">
        <v>170</v>
      </c>
      <c r="G202" s="82" t="s">
        <v>287</v>
      </c>
      <c r="H202" s="82">
        <v>7</v>
      </c>
      <c r="I202" s="82" t="s">
        <v>298</v>
      </c>
      <c r="J202" s="82" t="s">
        <v>38</v>
      </c>
      <c r="K202" s="82" t="s">
        <v>54</v>
      </c>
    </row>
    <row r="203" spans="1:11" ht="13.5" x14ac:dyDescent="0.25">
      <c r="A203" s="82" t="s">
        <v>1005</v>
      </c>
      <c r="B203" s="83">
        <v>1602.5</v>
      </c>
      <c r="C203" s="82" t="s">
        <v>1006</v>
      </c>
      <c r="D203" s="82"/>
      <c r="E203" s="82" t="s">
        <v>169</v>
      </c>
      <c r="F203" s="82" t="s">
        <v>170</v>
      </c>
      <c r="G203" s="82" t="s">
        <v>345</v>
      </c>
      <c r="H203" s="82">
        <v>7</v>
      </c>
      <c r="I203" s="82" t="s">
        <v>298</v>
      </c>
      <c r="J203" s="82" t="s">
        <v>38</v>
      </c>
      <c r="K203" s="82" t="s">
        <v>1007</v>
      </c>
    </row>
    <row r="204" spans="1:11" ht="13.5" x14ac:dyDescent="0.25">
      <c r="A204" s="82" t="s">
        <v>1578</v>
      </c>
      <c r="B204" s="83">
        <v>243047.26</v>
      </c>
      <c r="C204" s="82" t="s">
        <v>1579</v>
      </c>
      <c r="D204" s="82"/>
      <c r="E204" s="82" t="s">
        <v>171</v>
      </c>
      <c r="F204" s="82" t="s">
        <v>166</v>
      </c>
      <c r="G204" s="82" t="s">
        <v>1580</v>
      </c>
      <c r="H204" s="82">
        <v>7</v>
      </c>
      <c r="I204" s="82" t="s">
        <v>298</v>
      </c>
      <c r="J204" s="82" t="s">
        <v>38</v>
      </c>
      <c r="K204" s="82" t="s">
        <v>41</v>
      </c>
    </row>
    <row r="205" spans="1:11" ht="13.5" x14ac:dyDescent="0.25">
      <c r="A205" s="82" t="s">
        <v>1582</v>
      </c>
      <c r="B205" s="83">
        <v>78079.39</v>
      </c>
      <c r="C205" s="82" t="s">
        <v>1583</v>
      </c>
      <c r="D205" s="82"/>
      <c r="E205" s="82" t="s">
        <v>920</v>
      </c>
      <c r="F205" s="82" t="s">
        <v>175</v>
      </c>
      <c r="G205" s="82" t="s">
        <v>921</v>
      </c>
      <c r="H205" s="82">
        <v>7</v>
      </c>
      <c r="I205" s="82" t="s">
        <v>298</v>
      </c>
      <c r="J205" s="82" t="s">
        <v>38</v>
      </c>
      <c r="K205" s="82" t="s">
        <v>1584</v>
      </c>
    </row>
    <row r="206" spans="1:11" ht="13.5" x14ac:dyDescent="0.25">
      <c r="A206" s="82" t="s">
        <v>729</v>
      </c>
      <c r="B206" s="83">
        <v>18438.28</v>
      </c>
      <c r="C206" s="82" t="s">
        <v>627</v>
      </c>
      <c r="D206" s="82"/>
      <c r="E206" s="82" t="s">
        <v>160</v>
      </c>
      <c r="F206" s="82" t="s">
        <v>146</v>
      </c>
      <c r="G206" s="82" t="s">
        <v>628</v>
      </c>
      <c r="H206" s="82">
        <v>7</v>
      </c>
      <c r="I206" s="82" t="s">
        <v>298</v>
      </c>
      <c r="J206" s="82" t="s">
        <v>38</v>
      </c>
      <c r="K206" s="82" t="s">
        <v>41</v>
      </c>
    </row>
    <row r="207" spans="1:11" ht="13.5" x14ac:dyDescent="0.25">
      <c r="A207" s="82" t="s">
        <v>2138</v>
      </c>
      <c r="B207" s="83">
        <v>3406</v>
      </c>
      <c r="C207" s="82" t="s">
        <v>2139</v>
      </c>
      <c r="D207" s="82"/>
      <c r="E207" s="82" t="s">
        <v>42</v>
      </c>
      <c r="F207" s="82" t="s">
        <v>43</v>
      </c>
      <c r="G207" s="82" t="s">
        <v>966</v>
      </c>
      <c r="H207" s="82">
        <v>7</v>
      </c>
      <c r="I207" s="82" t="s">
        <v>298</v>
      </c>
      <c r="J207" s="82" t="s">
        <v>38</v>
      </c>
      <c r="K207" s="82" t="s">
        <v>990</v>
      </c>
    </row>
    <row r="208" spans="1:11" ht="13.5" x14ac:dyDescent="0.25">
      <c r="A208" s="82" t="s">
        <v>2141</v>
      </c>
      <c r="B208" s="83">
        <v>7875</v>
      </c>
      <c r="C208" s="82" t="s">
        <v>2142</v>
      </c>
      <c r="D208" s="82"/>
      <c r="E208" s="82" t="s">
        <v>2143</v>
      </c>
      <c r="F208" s="82" t="s">
        <v>21</v>
      </c>
      <c r="G208" s="82" t="s">
        <v>2144</v>
      </c>
      <c r="H208" s="82">
        <v>7</v>
      </c>
      <c r="I208" s="82" t="s">
        <v>298</v>
      </c>
      <c r="J208" s="82" t="s">
        <v>38</v>
      </c>
      <c r="K208" s="82" t="s">
        <v>990</v>
      </c>
    </row>
    <row r="209" spans="1:11" ht="13.5" x14ac:dyDescent="0.25">
      <c r="A209" s="82" t="s">
        <v>2146</v>
      </c>
      <c r="B209" s="83">
        <v>5020</v>
      </c>
      <c r="C209" s="82" t="s">
        <v>2147</v>
      </c>
      <c r="D209" s="82"/>
      <c r="E209" s="82" t="s">
        <v>1468</v>
      </c>
      <c r="F209" s="82" t="s">
        <v>159</v>
      </c>
      <c r="G209" s="82" t="s">
        <v>2148</v>
      </c>
      <c r="H209" s="82">
        <v>7</v>
      </c>
      <c r="I209" s="82" t="s">
        <v>298</v>
      </c>
      <c r="J209" s="82" t="s">
        <v>38</v>
      </c>
      <c r="K209" s="82" t="s">
        <v>990</v>
      </c>
    </row>
    <row r="210" spans="1:11" ht="13.5" x14ac:dyDescent="0.25">
      <c r="A210" s="82" t="s">
        <v>2150</v>
      </c>
      <c r="B210" s="83">
        <v>4325</v>
      </c>
      <c r="C210" s="82" t="s">
        <v>2151</v>
      </c>
      <c r="D210" s="82"/>
      <c r="E210" s="82" t="s">
        <v>42</v>
      </c>
      <c r="F210" s="82" t="s">
        <v>43</v>
      </c>
      <c r="G210" s="82" t="s">
        <v>2152</v>
      </c>
      <c r="H210" s="82">
        <v>7</v>
      </c>
      <c r="I210" s="82" t="s">
        <v>298</v>
      </c>
      <c r="J210" s="82" t="s">
        <v>38</v>
      </c>
      <c r="K210" s="82" t="s">
        <v>990</v>
      </c>
    </row>
    <row r="211" spans="1:11" ht="13.5" x14ac:dyDescent="0.25">
      <c r="A211" s="82" t="s">
        <v>2154</v>
      </c>
      <c r="B211" s="83">
        <v>8000</v>
      </c>
      <c r="C211" s="82" t="s">
        <v>2155</v>
      </c>
      <c r="D211" s="82" t="s">
        <v>965</v>
      </c>
      <c r="E211" s="82" t="s">
        <v>2156</v>
      </c>
      <c r="F211" s="82" t="s">
        <v>157</v>
      </c>
      <c r="G211" s="82" t="s">
        <v>928</v>
      </c>
      <c r="H211" s="82">
        <v>7</v>
      </c>
      <c r="I211" s="82" t="s">
        <v>298</v>
      </c>
      <c r="J211" s="82" t="s">
        <v>38</v>
      </c>
      <c r="K211" s="82" t="s">
        <v>919</v>
      </c>
    </row>
    <row r="212" spans="1:11" ht="13.5" x14ac:dyDescent="0.25">
      <c r="A212" s="82" t="s">
        <v>2158</v>
      </c>
      <c r="B212" s="83">
        <v>1000</v>
      </c>
      <c r="C212" s="82" t="s">
        <v>2159</v>
      </c>
      <c r="D212" s="82"/>
      <c r="E212" s="82" t="s">
        <v>163</v>
      </c>
      <c r="F212" s="82" t="s">
        <v>149</v>
      </c>
      <c r="G212" s="82" t="s">
        <v>219</v>
      </c>
      <c r="H212" s="82">
        <v>7</v>
      </c>
      <c r="I212" s="82" t="s">
        <v>298</v>
      </c>
      <c r="J212" s="82" t="s">
        <v>38</v>
      </c>
      <c r="K212" s="82" t="s">
        <v>990</v>
      </c>
    </row>
    <row r="213" spans="1:11" ht="13.5" x14ac:dyDescent="0.25">
      <c r="A213" s="82" t="s">
        <v>2161</v>
      </c>
      <c r="B213" s="83">
        <v>14500</v>
      </c>
      <c r="C213" s="82" t="s">
        <v>2162</v>
      </c>
      <c r="D213" s="82"/>
      <c r="E213" s="82" t="s">
        <v>161</v>
      </c>
      <c r="F213" s="82" t="s">
        <v>155</v>
      </c>
      <c r="G213" s="82" t="s">
        <v>2163</v>
      </c>
      <c r="H213" s="82">
        <v>7</v>
      </c>
      <c r="I213" s="82" t="s">
        <v>298</v>
      </c>
      <c r="J213" s="82" t="s">
        <v>38</v>
      </c>
      <c r="K213" s="82" t="s">
        <v>2164</v>
      </c>
    </row>
    <row r="214" spans="1:11" ht="13.5" x14ac:dyDescent="0.25">
      <c r="A214" s="82" t="s">
        <v>2166</v>
      </c>
      <c r="B214" s="83">
        <v>4600</v>
      </c>
      <c r="C214" s="82" t="s">
        <v>2167</v>
      </c>
      <c r="D214" s="82" t="s">
        <v>2168</v>
      </c>
      <c r="E214" s="82" t="s">
        <v>42</v>
      </c>
      <c r="F214" s="82" t="s">
        <v>43</v>
      </c>
      <c r="G214" s="82" t="s">
        <v>2169</v>
      </c>
      <c r="H214" s="82">
        <v>7</v>
      </c>
      <c r="I214" s="82" t="s">
        <v>298</v>
      </c>
      <c r="J214" s="82" t="s">
        <v>38</v>
      </c>
      <c r="K214" s="82" t="s">
        <v>990</v>
      </c>
    </row>
    <row r="215" spans="1:11" ht="13.5" x14ac:dyDescent="0.25">
      <c r="A215" s="82" t="s">
        <v>2171</v>
      </c>
      <c r="B215" s="83">
        <v>5250</v>
      </c>
      <c r="C215" s="82" t="s">
        <v>2172</v>
      </c>
      <c r="D215" s="82"/>
      <c r="E215" s="82" t="s">
        <v>198</v>
      </c>
      <c r="F215" s="82" t="s">
        <v>156</v>
      </c>
      <c r="G215" s="82" t="s">
        <v>2173</v>
      </c>
      <c r="H215" s="82">
        <v>7</v>
      </c>
      <c r="I215" s="82" t="s">
        <v>298</v>
      </c>
      <c r="J215" s="82" t="s">
        <v>38</v>
      </c>
      <c r="K215" s="82" t="s">
        <v>990</v>
      </c>
    </row>
    <row r="216" spans="1:11" ht="13.5" x14ac:dyDescent="0.25">
      <c r="A216" s="82" t="s">
        <v>2175</v>
      </c>
      <c r="B216" s="83">
        <v>2790</v>
      </c>
      <c r="C216" s="82" t="s">
        <v>2176</v>
      </c>
      <c r="D216" s="82"/>
      <c r="E216" s="82" t="s">
        <v>158</v>
      </c>
      <c r="F216" s="82" t="s">
        <v>149</v>
      </c>
      <c r="G216" s="82" t="s">
        <v>271</v>
      </c>
      <c r="H216" s="82">
        <v>7</v>
      </c>
      <c r="I216" s="82" t="s">
        <v>298</v>
      </c>
      <c r="J216" s="82" t="s">
        <v>38</v>
      </c>
      <c r="K216" s="82" t="s">
        <v>2177</v>
      </c>
    </row>
    <row r="217" spans="1:11" ht="13.5" x14ac:dyDescent="0.25">
      <c r="A217" s="82" t="s">
        <v>2179</v>
      </c>
      <c r="B217" s="83">
        <v>3592.5</v>
      </c>
      <c r="C217" s="82" t="s">
        <v>2180</v>
      </c>
      <c r="D217" s="82"/>
      <c r="E217" s="82" t="s">
        <v>1062</v>
      </c>
      <c r="F217" s="82" t="s">
        <v>168</v>
      </c>
      <c r="G217" s="82" t="s">
        <v>2181</v>
      </c>
      <c r="H217" s="82">
        <v>7</v>
      </c>
      <c r="I217" s="82" t="s">
        <v>298</v>
      </c>
      <c r="J217" s="82" t="s">
        <v>38</v>
      </c>
      <c r="K217" s="82" t="s">
        <v>990</v>
      </c>
    </row>
    <row r="218" spans="1:11" ht="13.5" x14ac:dyDescent="0.25">
      <c r="A218" s="82" t="s">
        <v>2183</v>
      </c>
      <c r="B218" s="83">
        <v>9400</v>
      </c>
      <c r="C218" s="82" t="s">
        <v>2184</v>
      </c>
      <c r="D218" s="82"/>
      <c r="E218" s="82" t="s">
        <v>642</v>
      </c>
      <c r="F218" s="82" t="s">
        <v>149</v>
      </c>
      <c r="G218" s="82" t="s">
        <v>643</v>
      </c>
      <c r="H218" s="82">
        <v>7</v>
      </c>
      <c r="I218" s="82" t="s">
        <v>298</v>
      </c>
      <c r="J218" s="82" t="s">
        <v>38</v>
      </c>
      <c r="K218" s="82" t="s">
        <v>318</v>
      </c>
    </row>
    <row r="219" spans="1:11" ht="13.5" x14ac:dyDescent="0.25">
      <c r="A219" s="82" t="s">
        <v>2186</v>
      </c>
      <c r="B219" s="83">
        <v>4947.3599999999997</v>
      </c>
      <c r="C219" s="82" t="s">
        <v>2187</v>
      </c>
      <c r="D219" s="82"/>
      <c r="E219" s="82" t="s">
        <v>2188</v>
      </c>
      <c r="F219" s="82" t="s">
        <v>179</v>
      </c>
      <c r="G219" s="82" t="s">
        <v>2189</v>
      </c>
      <c r="H219" s="82">
        <v>7</v>
      </c>
      <c r="I219" s="82" t="s">
        <v>298</v>
      </c>
      <c r="J219" s="82" t="s">
        <v>38</v>
      </c>
      <c r="K219" s="82" t="s">
        <v>1749</v>
      </c>
    </row>
    <row r="220" spans="1:11" ht="13.5" x14ac:dyDescent="0.25">
      <c r="A220" s="82" t="s">
        <v>2191</v>
      </c>
      <c r="B220" s="83">
        <v>119786.98</v>
      </c>
      <c r="C220" s="82" t="s">
        <v>2192</v>
      </c>
      <c r="D220" s="82" t="s">
        <v>2193</v>
      </c>
      <c r="E220" s="82" t="s">
        <v>158</v>
      </c>
      <c r="F220" s="82" t="s">
        <v>149</v>
      </c>
      <c r="G220" s="82" t="s">
        <v>271</v>
      </c>
      <c r="H220" s="82">
        <v>7</v>
      </c>
      <c r="I220" s="82" t="s">
        <v>298</v>
      </c>
      <c r="J220" s="82" t="s">
        <v>38</v>
      </c>
      <c r="K220" s="82" t="s">
        <v>990</v>
      </c>
    </row>
    <row r="221" spans="1:11" ht="13.5" x14ac:dyDescent="0.25">
      <c r="A221" s="82" t="s">
        <v>2195</v>
      </c>
      <c r="B221" s="83">
        <v>7000</v>
      </c>
      <c r="C221" s="82" t="s">
        <v>2196</v>
      </c>
      <c r="D221" s="82"/>
      <c r="E221" s="82" t="s">
        <v>2197</v>
      </c>
      <c r="F221" s="82" t="s">
        <v>159</v>
      </c>
      <c r="G221" s="82" t="s">
        <v>2198</v>
      </c>
      <c r="H221" s="82">
        <v>7</v>
      </c>
      <c r="I221" s="82" t="s">
        <v>298</v>
      </c>
      <c r="J221" s="82" t="s">
        <v>38</v>
      </c>
      <c r="K221" s="82" t="s">
        <v>1749</v>
      </c>
    </row>
    <row r="222" spans="1:11" ht="13.5" x14ac:dyDescent="0.25">
      <c r="A222" s="82" t="s">
        <v>2200</v>
      </c>
      <c r="B222" s="83">
        <v>1746</v>
      </c>
      <c r="C222" s="82" t="s">
        <v>2201</v>
      </c>
      <c r="D222" s="82" t="s">
        <v>2202</v>
      </c>
      <c r="E222" s="82" t="s">
        <v>181</v>
      </c>
      <c r="F222" s="82" t="s">
        <v>149</v>
      </c>
      <c r="G222" s="82" t="s">
        <v>2203</v>
      </c>
      <c r="H222" s="82">
        <v>7</v>
      </c>
      <c r="I222" s="82" t="s">
        <v>298</v>
      </c>
      <c r="J222" s="82" t="s">
        <v>38</v>
      </c>
      <c r="K222" s="82" t="s">
        <v>990</v>
      </c>
    </row>
    <row r="223" spans="1:11" ht="13.5" x14ac:dyDescent="0.25">
      <c r="A223" s="82" t="s">
        <v>2205</v>
      </c>
      <c r="B223" s="83">
        <v>1525</v>
      </c>
      <c r="C223" s="82" t="s">
        <v>2206</v>
      </c>
      <c r="D223" s="82"/>
      <c r="E223" s="82" t="s">
        <v>42</v>
      </c>
      <c r="F223" s="82" t="s">
        <v>43</v>
      </c>
      <c r="G223" s="82" t="s">
        <v>269</v>
      </c>
      <c r="H223" s="82">
        <v>7</v>
      </c>
      <c r="I223" s="82" t="s">
        <v>298</v>
      </c>
      <c r="J223" s="82" t="s">
        <v>38</v>
      </c>
      <c r="K223" s="82" t="s">
        <v>990</v>
      </c>
    </row>
    <row r="224" spans="1:11" ht="13.5" x14ac:dyDescent="0.25">
      <c r="A224" s="82" t="s">
        <v>2208</v>
      </c>
      <c r="B224" s="83">
        <v>1980</v>
      </c>
      <c r="C224" s="82" t="s">
        <v>2209</v>
      </c>
      <c r="D224" s="82"/>
      <c r="E224" s="82" t="s">
        <v>1265</v>
      </c>
      <c r="F224" s="82" t="s">
        <v>149</v>
      </c>
      <c r="G224" s="82" t="s">
        <v>1266</v>
      </c>
      <c r="H224" s="82">
        <v>7</v>
      </c>
      <c r="I224" s="82" t="s">
        <v>298</v>
      </c>
      <c r="J224" s="82" t="s">
        <v>38</v>
      </c>
      <c r="K224" s="82" t="s">
        <v>990</v>
      </c>
    </row>
    <row r="225" spans="1:11" ht="13.5" x14ac:dyDescent="0.25">
      <c r="A225" s="82" t="s">
        <v>2211</v>
      </c>
      <c r="B225" s="83">
        <v>3900</v>
      </c>
      <c r="C225" s="82" t="s">
        <v>2212</v>
      </c>
      <c r="D225" s="82" t="s">
        <v>2213</v>
      </c>
      <c r="E225" s="82" t="s">
        <v>180</v>
      </c>
      <c r="F225" s="82" t="s">
        <v>172</v>
      </c>
      <c r="G225" s="82" t="s">
        <v>2214</v>
      </c>
      <c r="H225" s="82">
        <v>7</v>
      </c>
      <c r="I225" s="82" t="s">
        <v>298</v>
      </c>
      <c r="J225" s="82" t="s">
        <v>38</v>
      </c>
      <c r="K225" s="82" t="s">
        <v>990</v>
      </c>
    </row>
    <row r="226" spans="1:11" ht="13.5" x14ac:dyDescent="0.25">
      <c r="A226" s="82" t="s">
        <v>2216</v>
      </c>
      <c r="B226" s="83">
        <v>1800</v>
      </c>
      <c r="C226" s="82" t="s">
        <v>2217</v>
      </c>
      <c r="D226" s="82"/>
      <c r="E226" s="82" t="s">
        <v>1379</v>
      </c>
      <c r="F226" s="82" t="s">
        <v>149</v>
      </c>
      <c r="G226" s="82" t="s">
        <v>1380</v>
      </c>
      <c r="H226" s="82">
        <v>7</v>
      </c>
      <c r="I226" s="82" t="s">
        <v>298</v>
      </c>
      <c r="J226" s="82" t="s">
        <v>38</v>
      </c>
      <c r="K226" s="82" t="s">
        <v>990</v>
      </c>
    </row>
    <row r="227" spans="1:11" ht="13.5" x14ac:dyDescent="0.25">
      <c r="A227" s="82" t="s">
        <v>2219</v>
      </c>
      <c r="B227" s="83">
        <v>1825.36</v>
      </c>
      <c r="C227" s="82" t="s">
        <v>2220</v>
      </c>
      <c r="D227" s="82"/>
      <c r="E227" s="82" t="s">
        <v>178</v>
      </c>
      <c r="F227" s="82" t="s">
        <v>149</v>
      </c>
      <c r="G227" s="82" t="s">
        <v>222</v>
      </c>
      <c r="H227" s="82">
        <v>7</v>
      </c>
      <c r="I227" s="82" t="s">
        <v>298</v>
      </c>
      <c r="J227" s="82" t="s">
        <v>38</v>
      </c>
      <c r="K227" s="82" t="s">
        <v>990</v>
      </c>
    </row>
    <row r="228" spans="1:11" ht="13.5" x14ac:dyDescent="0.25">
      <c r="A228" s="82" t="s">
        <v>2222</v>
      </c>
      <c r="B228" s="83">
        <v>2317</v>
      </c>
      <c r="C228" s="82" t="s">
        <v>2223</v>
      </c>
      <c r="D228" s="82"/>
      <c r="E228" s="82" t="s">
        <v>2224</v>
      </c>
      <c r="F228" s="82" t="s">
        <v>149</v>
      </c>
      <c r="G228" s="82" t="s">
        <v>2225</v>
      </c>
      <c r="H228" s="82">
        <v>7</v>
      </c>
      <c r="I228" s="82" t="s">
        <v>298</v>
      </c>
      <c r="J228" s="82" t="s">
        <v>38</v>
      </c>
      <c r="K228" s="82" t="s">
        <v>990</v>
      </c>
    </row>
    <row r="229" spans="1:11" ht="13.5" x14ac:dyDescent="0.25">
      <c r="A229" s="82" t="s">
        <v>2227</v>
      </c>
      <c r="B229" s="83">
        <v>2240</v>
      </c>
      <c r="C229" s="82" t="s">
        <v>2228</v>
      </c>
      <c r="D229" s="82"/>
      <c r="E229" s="82" t="s">
        <v>2224</v>
      </c>
      <c r="F229" s="82" t="s">
        <v>149</v>
      </c>
      <c r="G229" s="82" t="s">
        <v>2229</v>
      </c>
      <c r="H229" s="82">
        <v>7</v>
      </c>
      <c r="I229" s="82" t="s">
        <v>298</v>
      </c>
      <c r="J229" s="82" t="s">
        <v>38</v>
      </c>
      <c r="K229" s="82" t="s">
        <v>990</v>
      </c>
    </row>
    <row r="230" spans="1:11" ht="13.5" x14ac:dyDescent="0.25">
      <c r="A230" s="82" t="s">
        <v>2231</v>
      </c>
      <c r="B230" s="83">
        <v>34605</v>
      </c>
      <c r="C230" s="82" t="s">
        <v>2232</v>
      </c>
      <c r="D230" s="82"/>
      <c r="E230" s="82" t="s">
        <v>309</v>
      </c>
      <c r="F230" s="82" t="s">
        <v>157</v>
      </c>
      <c r="G230" s="82" t="s">
        <v>928</v>
      </c>
      <c r="H230" s="82">
        <v>7</v>
      </c>
      <c r="I230" s="82" t="s">
        <v>298</v>
      </c>
      <c r="J230" s="82" t="s">
        <v>38</v>
      </c>
      <c r="K230" s="82" t="s">
        <v>990</v>
      </c>
    </row>
    <row r="231" spans="1:11" ht="13.5" x14ac:dyDescent="0.25">
      <c r="A231" s="82" t="s">
        <v>2234</v>
      </c>
      <c r="B231" s="83">
        <v>6674.86</v>
      </c>
      <c r="C231" s="82" t="s">
        <v>2235</v>
      </c>
      <c r="D231" s="82"/>
      <c r="E231" s="82" t="s">
        <v>2236</v>
      </c>
      <c r="F231" s="82" t="s">
        <v>207</v>
      </c>
      <c r="G231" s="82" t="s">
        <v>2237</v>
      </c>
      <c r="H231" s="82">
        <v>7</v>
      </c>
      <c r="I231" s="82" t="s">
        <v>298</v>
      </c>
      <c r="J231" s="82" t="s">
        <v>38</v>
      </c>
      <c r="K231" s="82" t="s">
        <v>990</v>
      </c>
    </row>
    <row r="232" spans="1:11" ht="13.5" x14ac:dyDescent="0.25">
      <c r="A232" s="82" t="s">
        <v>2239</v>
      </c>
      <c r="B232" s="83">
        <v>1025</v>
      </c>
      <c r="C232" s="82" t="s">
        <v>2240</v>
      </c>
      <c r="D232" s="82"/>
      <c r="E232" s="82" t="s">
        <v>624</v>
      </c>
      <c r="F232" s="82" t="s">
        <v>207</v>
      </c>
      <c r="G232" s="82" t="s">
        <v>625</v>
      </c>
      <c r="H232" s="82">
        <v>7</v>
      </c>
      <c r="I232" s="82" t="s">
        <v>298</v>
      </c>
      <c r="J232" s="82" t="s">
        <v>38</v>
      </c>
      <c r="K232" s="82" t="s">
        <v>990</v>
      </c>
    </row>
    <row r="233" spans="1:11" ht="13.5" x14ac:dyDescent="0.25">
      <c r="A233" s="82" t="s">
        <v>2242</v>
      </c>
      <c r="B233" s="83">
        <v>1275</v>
      </c>
      <c r="C233" s="82" t="s">
        <v>2243</v>
      </c>
      <c r="D233" s="82" t="s">
        <v>2244</v>
      </c>
      <c r="E233" s="82" t="s">
        <v>2245</v>
      </c>
      <c r="F233" s="82" t="s">
        <v>286</v>
      </c>
      <c r="G233" s="82" t="s">
        <v>2246</v>
      </c>
      <c r="H233" s="82">
        <v>7</v>
      </c>
      <c r="I233" s="82" t="s">
        <v>298</v>
      </c>
      <c r="J233" s="82" t="s">
        <v>38</v>
      </c>
      <c r="K233" s="82" t="s">
        <v>990</v>
      </c>
    </row>
    <row r="234" spans="1:11" ht="13.5" x14ac:dyDescent="0.25">
      <c r="A234" s="82" t="s">
        <v>2248</v>
      </c>
      <c r="B234" s="83">
        <v>1650</v>
      </c>
      <c r="C234" s="82" t="s">
        <v>2249</v>
      </c>
      <c r="D234" s="82"/>
      <c r="E234" s="82" t="s">
        <v>2250</v>
      </c>
      <c r="F234" s="82" t="s">
        <v>146</v>
      </c>
      <c r="G234" s="82" t="s">
        <v>2251</v>
      </c>
      <c r="H234" s="82">
        <v>7</v>
      </c>
      <c r="I234" s="82" t="s">
        <v>298</v>
      </c>
      <c r="J234" s="82" t="s">
        <v>38</v>
      </c>
      <c r="K234" s="82" t="s">
        <v>990</v>
      </c>
    </row>
    <row r="235" spans="1:11" ht="13.5" x14ac:dyDescent="0.25">
      <c r="A235" s="82" t="s">
        <v>2253</v>
      </c>
      <c r="B235" s="83">
        <v>40000</v>
      </c>
      <c r="C235" s="82" t="s">
        <v>2254</v>
      </c>
      <c r="D235" s="82"/>
      <c r="E235" s="82" t="s">
        <v>2255</v>
      </c>
      <c r="F235" s="82" t="s">
        <v>146</v>
      </c>
      <c r="G235" s="82" t="s">
        <v>2256</v>
      </c>
      <c r="H235" s="82">
        <v>7</v>
      </c>
      <c r="I235" s="82" t="s">
        <v>298</v>
      </c>
      <c r="J235" s="82" t="s">
        <v>38</v>
      </c>
      <c r="K235" s="82" t="s">
        <v>990</v>
      </c>
    </row>
    <row r="236" spans="1:11" ht="13.5" x14ac:dyDescent="0.25">
      <c r="A236" s="82" t="s">
        <v>2258</v>
      </c>
      <c r="B236" s="83">
        <v>2338</v>
      </c>
      <c r="C236" s="82" t="s">
        <v>2259</v>
      </c>
      <c r="D236" s="82" t="s">
        <v>2260</v>
      </c>
      <c r="E236" s="82" t="s">
        <v>42</v>
      </c>
      <c r="F236" s="82" t="s">
        <v>43</v>
      </c>
      <c r="G236" s="82" t="s">
        <v>1940</v>
      </c>
      <c r="H236" s="82">
        <v>7</v>
      </c>
      <c r="I236" s="82" t="s">
        <v>298</v>
      </c>
      <c r="J236" s="82" t="s">
        <v>38</v>
      </c>
      <c r="K236" s="82" t="s">
        <v>990</v>
      </c>
    </row>
    <row r="237" spans="1:11" ht="13.5" x14ac:dyDescent="0.25">
      <c r="A237" s="82" t="s">
        <v>2262</v>
      </c>
      <c r="B237" s="83">
        <v>3800</v>
      </c>
      <c r="C237" s="82" t="s">
        <v>2263</v>
      </c>
      <c r="D237" s="82"/>
      <c r="E237" s="82" t="s">
        <v>169</v>
      </c>
      <c r="F237" s="82" t="s">
        <v>170</v>
      </c>
      <c r="G237" s="82" t="s">
        <v>2264</v>
      </c>
      <c r="H237" s="82">
        <v>7</v>
      </c>
      <c r="I237" s="82" t="s">
        <v>298</v>
      </c>
      <c r="J237" s="82" t="s">
        <v>38</v>
      </c>
      <c r="K237" s="82" t="s">
        <v>990</v>
      </c>
    </row>
    <row r="238" spans="1:11" ht="13.5" x14ac:dyDescent="0.25">
      <c r="A238" s="82" t="s">
        <v>2266</v>
      </c>
      <c r="B238" s="83">
        <v>1187.3800000000001</v>
      </c>
      <c r="C238" s="82" t="s">
        <v>2267</v>
      </c>
      <c r="D238" s="82"/>
      <c r="E238" s="82" t="s">
        <v>183</v>
      </c>
      <c r="F238" s="82" t="s">
        <v>149</v>
      </c>
      <c r="G238" s="82" t="s">
        <v>2268</v>
      </c>
      <c r="H238" s="82">
        <v>7</v>
      </c>
      <c r="I238" s="82" t="s">
        <v>298</v>
      </c>
      <c r="J238" s="82" t="s">
        <v>38</v>
      </c>
      <c r="K238" s="82" t="s">
        <v>990</v>
      </c>
    </row>
    <row r="239" spans="1:11" ht="13.5" x14ac:dyDescent="0.25">
      <c r="A239" s="82" t="s">
        <v>2270</v>
      </c>
      <c r="B239" s="83">
        <v>4666.75</v>
      </c>
      <c r="C239" s="82" t="s">
        <v>2271</v>
      </c>
      <c r="D239" s="82"/>
      <c r="E239" s="82" t="s">
        <v>2272</v>
      </c>
      <c r="F239" s="82" t="s">
        <v>726</v>
      </c>
      <c r="G239" s="82" t="s">
        <v>2273</v>
      </c>
      <c r="H239" s="82">
        <v>7</v>
      </c>
      <c r="I239" s="82" t="s">
        <v>298</v>
      </c>
      <c r="J239" s="82" t="s">
        <v>38</v>
      </c>
      <c r="K239" s="82" t="s">
        <v>1979</v>
      </c>
    </row>
    <row r="240" spans="1:11" ht="13.5" x14ac:dyDescent="0.25">
      <c r="A240" s="82" t="s">
        <v>2275</v>
      </c>
      <c r="B240" s="83">
        <v>1750</v>
      </c>
      <c r="C240" s="82" t="s">
        <v>2276</v>
      </c>
      <c r="D240" s="82" t="s">
        <v>2277</v>
      </c>
      <c r="E240" s="82" t="s">
        <v>158</v>
      </c>
      <c r="F240" s="82" t="s">
        <v>149</v>
      </c>
      <c r="G240" s="82" t="s">
        <v>271</v>
      </c>
      <c r="H240" s="82">
        <v>7</v>
      </c>
      <c r="I240" s="82" t="s">
        <v>298</v>
      </c>
      <c r="J240" s="82" t="s">
        <v>38</v>
      </c>
      <c r="K240" s="82" t="s">
        <v>990</v>
      </c>
    </row>
    <row r="241" spans="1:11" ht="13.5" x14ac:dyDescent="0.25">
      <c r="A241" s="82" t="s">
        <v>2279</v>
      </c>
      <c r="B241" s="83">
        <v>7245</v>
      </c>
      <c r="C241" s="82" t="s">
        <v>64</v>
      </c>
      <c r="D241" s="82"/>
      <c r="E241" s="82" t="s">
        <v>201</v>
      </c>
      <c r="F241" s="82" t="s">
        <v>168</v>
      </c>
      <c r="G241" s="82" t="s">
        <v>2280</v>
      </c>
      <c r="H241" s="82">
        <v>7</v>
      </c>
      <c r="I241" s="82" t="s">
        <v>298</v>
      </c>
      <c r="J241" s="82" t="s">
        <v>38</v>
      </c>
      <c r="K241" s="82" t="s">
        <v>990</v>
      </c>
    </row>
    <row r="242" spans="1:11" ht="13.5" x14ac:dyDescent="0.25">
      <c r="A242" s="82" t="s">
        <v>2282</v>
      </c>
      <c r="B242" s="83">
        <v>1250</v>
      </c>
      <c r="C242" s="82" t="s">
        <v>64</v>
      </c>
      <c r="D242" s="82"/>
      <c r="E242" s="82" t="s">
        <v>201</v>
      </c>
      <c r="F242" s="82" t="s">
        <v>168</v>
      </c>
      <c r="G242" s="82" t="s">
        <v>276</v>
      </c>
      <c r="H242" s="82">
        <v>7</v>
      </c>
      <c r="I242" s="82" t="s">
        <v>298</v>
      </c>
      <c r="J242" s="82" t="s">
        <v>38</v>
      </c>
      <c r="K242" s="82" t="s">
        <v>990</v>
      </c>
    </row>
    <row r="243" spans="1:11" ht="13.5" x14ac:dyDescent="0.25">
      <c r="A243" s="82" t="s">
        <v>2284</v>
      </c>
      <c r="B243" s="83">
        <v>217944.42</v>
      </c>
      <c r="C243" s="82" t="s">
        <v>2285</v>
      </c>
      <c r="D243" s="82"/>
      <c r="E243" s="82" t="s">
        <v>57</v>
      </c>
      <c r="F243" s="82" t="s">
        <v>174</v>
      </c>
      <c r="G243" s="82" t="s">
        <v>2286</v>
      </c>
      <c r="H243" s="82">
        <v>7</v>
      </c>
      <c r="I243" s="82" t="s">
        <v>298</v>
      </c>
      <c r="J243" s="82" t="s">
        <v>38</v>
      </c>
      <c r="K243" s="82" t="s">
        <v>990</v>
      </c>
    </row>
    <row r="244" spans="1:11" ht="13.5" x14ac:dyDescent="0.25">
      <c r="A244" s="82" t="s">
        <v>2288</v>
      </c>
      <c r="B244" s="83">
        <v>5833</v>
      </c>
      <c r="C244" s="82" t="s">
        <v>2289</v>
      </c>
      <c r="D244" s="82"/>
      <c r="E244" s="82" t="s">
        <v>2</v>
      </c>
      <c r="F244" s="82" t="s">
        <v>184</v>
      </c>
      <c r="G244" s="82" t="s">
        <v>2290</v>
      </c>
      <c r="H244" s="82">
        <v>7</v>
      </c>
      <c r="I244" s="82" t="s">
        <v>298</v>
      </c>
      <c r="J244" s="82" t="s">
        <v>38</v>
      </c>
      <c r="K244" s="82" t="s">
        <v>990</v>
      </c>
    </row>
    <row r="245" spans="1:11" ht="13.5" x14ac:dyDescent="0.25">
      <c r="A245" s="82" t="s">
        <v>2292</v>
      </c>
      <c r="B245" s="83">
        <v>2092.79</v>
      </c>
      <c r="C245" s="82" t="s">
        <v>2293</v>
      </c>
      <c r="D245" s="82"/>
      <c r="E245" s="82" t="s">
        <v>2294</v>
      </c>
      <c r="F245" s="82" t="s">
        <v>155</v>
      </c>
      <c r="G245" s="82" t="s">
        <v>2295</v>
      </c>
      <c r="H245" s="82">
        <v>7</v>
      </c>
      <c r="I245" s="82" t="s">
        <v>298</v>
      </c>
      <c r="J245" s="82" t="s">
        <v>38</v>
      </c>
      <c r="K245" s="82" t="s">
        <v>990</v>
      </c>
    </row>
    <row r="246" spans="1:11" ht="13.5" x14ac:dyDescent="0.25">
      <c r="A246" s="82" t="s">
        <v>2297</v>
      </c>
      <c r="B246" s="83">
        <v>3630</v>
      </c>
      <c r="C246" s="82" t="s">
        <v>2298</v>
      </c>
      <c r="D246" s="82" t="s">
        <v>684</v>
      </c>
      <c r="E246" s="82" t="s">
        <v>1265</v>
      </c>
      <c r="F246" s="82" t="s">
        <v>149</v>
      </c>
      <c r="G246" s="82" t="s">
        <v>1266</v>
      </c>
      <c r="H246" s="82">
        <v>7</v>
      </c>
      <c r="I246" s="82" t="s">
        <v>298</v>
      </c>
      <c r="J246" s="82" t="s">
        <v>38</v>
      </c>
      <c r="K246" s="82" t="s">
        <v>990</v>
      </c>
    </row>
    <row r="247" spans="1:11" ht="13.5" x14ac:dyDescent="0.25">
      <c r="A247" s="82" t="s">
        <v>2300</v>
      </c>
      <c r="B247" s="83">
        <v>16359</v>
      </c>
      <c r="C247" s="82" t="s">
        <v>2301</v>
      </c>
      <c r="D247" s="82"/>
      <c r="E247" s="82" t="s">
        <v>1747</v>
      </c>
      <c r="F247" s="82" t="s">
        <v>172</v>
      </c>
      <c r="G247" s="82" t="s">
        <v>1748</v>
      </c>
      <c r="H247" s="82">
        <v>7</v>
      </c>
      <c r="I247" s="82" t="s">
        <v>298</v>
      </c>
      <c r="J247" s="82" t="s">
        <v>38</v>
      </c>
      <c r="K247" s="82" t="s">
        <v>2302</v>
      </c>
    </row>
    <row r="248" spans="1:11" ht="13.5" x14ac:dyDescent="0.25">
      <c r="A248" s="82" t="s">
        <v>2304</v>
      </c>
      <c r="B248" s="83">
        <v>21000</v>
      </c>
      <c r="C248" s="82" t="s">
        <v>2305</v>
      </c>
      <c r="D248" s="82"/>
      <c r="E248" s="82" t="s">
        <v>158</v>
      </c>
      <c r="F248" s="82" t="s">
        <v>149</v>
      </c>
      <c r="G248" s="82" t="s">
        <v>271</v>
      </c>
      <c r="H248" s="82">
        <v>7</v>
      </c>
      <c r="I248" s="82" t="s">
        <v>298</v>
      </c>
      <c r="J248" s="82" t="s">
        <v>38</v>
      </c>
      <c r="K248" s="82" t="s">
        <v>990</v>
      </c>
    </row>
    <row r="249" spans="1:11" ht="13.5" x14ac:dyDescent="0.25">
      <c r="A249" s="82" t="s">
        <v>2307</v>
      </c>
      <c r="B249" s="83">
        <v>3500</v>
      </c>
      <c r="C249" s="82" t="s">
        <v>1303</v>
      </c>
      <c r="D249" s="82"/>
      <c r="E249" s="82" t="s">
        <v>1304</v>
      </c>
      <c r="F249" s="82" t="s">
        <v>155</v>
      </c>
      <c r="G249" s="82" t="s">
        <v>1305</v>
      </c>
      <c r="H249" s="82">
        <v>7</v>
      </c>
      <c r="I249" s="82" t="s">
        <v>298</v>
      </c>
      <c r="J249" s="82" t="s">
        <v>38</v>
      </c>
      <c r="K249" s="82" t="s">
        <v>990</v>
      </c>
    </row>
    <row r="250" spans="1:11" ht="13.5" x14ac:dyDescent="0.25">
      <c r="A250" s="82" t="s">
        <v>2309</v>
      </c>
      <c r="B250" s="83">
        <v>7683</v>
      </c>
      <c r="C250" s="82" t="s">
        <v>2310</v>
      </c>
      <c r="D250" s="82"/>
      <c r="E250" s="82" t="s">
        <v>2311</v>
      </c>
      <c r="F250" s="82" t="s">
        <v>165</v>
      </c>
      <c r="G250" s="82" t="s">
        <v>2312</v>
      </c>
      <c r="H250" s="82">
        <v>7</v>
      </c>
      <c r="I250" s="82" t="s">
        <v>298</v>
      </c>
      <c r="J250" s="82" t="s">
        <v>38</v>
      </c>
      <c r="K250" s="82" t="s">
        <v>990</v>
      </c>
    </row>
    <row r="251" spans="1:11" ht="13.5" x14ac:dyDescent="0.25">
      <c r="A251" s="82" t="s">
        <v>2314</v>
      </c>
      <c r="B251" s="83">
        <v>3000</v>
      </c>
      <c r="C251" s="82" t="s">
        <v>2315</v>
      </c>
      <c r="D251" s="82"/>
      <c r="E251" s="82" t="s">
        <v>4</v>
      </c>
      <c r="F251" s="82" t="s">
        <v>165</v>
      </c>
      <c r="G251" s="82" t="s">
        <v>2316</v>
      </c>
      <c r="H251" s="82">
        <v>7</v>
      </c>
      <c r="I251" s="82" t="s">
        <v>298</v>
      </c>
      <c r="J251" s="82" t="s">
        <v>38</v>
      </c>
      <c r="K251" s="82" t="s">
        <v>990</v>
      </c>
    </row>
    <row r="252" spans="1:11" ht="13.5" x14ac:dyDescent="0.25">
      <c r="A252" s="82" t="s">
        <v>2318</v>
      </c>
      <c r="B252" s="83">
        <v>6450</v>
      </c>
      <c r="C252" s="82" t="s">
        <v>2319</v>
      </c>
      <c r="D252" s="82" t="s">
        <v>2320</v>
      </c>
      <c r="E252" s="82" t="s">
        <v>2321</v>
      </c>
      <c r="F252" s="82" t="s">
        <v>205</v>
      </c>
      <c r="G252" s="82" t="s">
        <v>2322</v>
      </c>
      <c r="H252" s="82">
        <v>7</v>
      </c>
      <c r="I252" s="82" t="s">
        <v>298</v>
      </c>
      <c r="J252" s="82" t="s">
        <v>38</v>
      </c>
      <c r="K252" s="82" t="s">
        <v>990</v>
      </c>
    </row>
    <row r="253" spans="1:11" ht="13.5" x14ac:dyDescent="0.25">
      <c r="A253" s="82" t="s">
        <v>2324</v>
      </c>
      <c r="B253" s="83">
        <v>14750</v>
      </c>
      <c r="C253" s="82" t="s">
        <v>2325</v>
      </c>
      <c r="D253" s="82"/>
      <c r="E253" s="82" t="s">
        <v>154</v>
      </c>
      <c r="F253" s="82" t="s">
        <v>149</v>
      </c>
      <c r="G253" s="82" t="s">
        <v>2326</v>
      </c>
      <c r="H253" s="82">
        <v>7</v>
      </c>
      <c r="I253" s="82" t="s">
        <v>298</v>
      </c>
      <c r="J253" s="82" t="s">
        <v>38</v>
      </c>
      <c r="K253" s="82" t="s">
        <v>990</v>
      </c>
    </row>
    <row r="254" spans="1:11" ht="13.5" x14ac:dyDescent="0.25">
      <c r="A254" s="82" t="s">
        <v>2328</v>
      </c>
      <c r="B254" s="83">
        <v>2625</v>
      </c>
      <c r="C254" s="82" t="s">
        <v>2329</v>
      </c>
      <c r="D254" s="82"/>
      <c r="E254" s="82" t="s">
        <v>164</v>
      </c>
      <c r="F254" s="82" t="s">
        <v>153</v>
      </c>
      <c r="G254" s="82" t="s">
        <v>2330</v>
      </c>
      <c r="H254" s="82">
        <v>7</v>
      </c>
      <c r="I254" s="82" t="s">
        <v>298</v>
      </c>
      <c r="J254" s="82" t="s">
        <v>38</v>
      </c>
      <c r="K254" s="82" t="s">
        <v>990</v>
      </c>
    </row>
    <row r="255" spans="1:11" ht="13.5" x14ac:dyDescent="0.25">
      <c r="A255" s="82" t="s">
        <v>2332</v>
      </c>
      <c r="B255" s="83">
        <v>2185</v>
      </c>
      <c r="C255" s="82" t="s">
        <v>2333</v>
      </c>
      <c r="D255" s="82" t="s">
        <v>2334</v>
      </c>
      <c r="E255" s="82" t="s">
        <v>2335</v>
      </c>
      <c r="F255" s="82" t="s">
        <v>2336</v>
      </c>
      <c r="G255" s="82" t="s">
        <v>2337</v>
      </c>
      <c r="H255" s="82">
        <v>7</v>
      </c>
      <c r="I255" s="82" t="s">
        <v>298</v>
      </c>
      <c r="J255" s="82" t="s">
        <v>38</v>
      </c>
      <c r="K255" s="82" t="s">
        <v>990</v>
      </c>
    </row>
    <row r="256" spans="1:11" ht="13.5" x14ac:dyDescent="0.25">
      <c r="A256" s="82" t="s">
        <v>2339</v>
      </c>
      <c r="B256" s="83">
        <v>2000</v>
      </c>
      <c r="C256" s="82" t="s">
        <v>2340</v>
      </c>
      <c r="D256" s="82"/>
      <c r="E256" s="82" t="s">
        <v>2341</v>
      </c>
      <c r="F256" s="82" t="s">
        <v>168</v>
      </c>
      <c r="G256" s="82" t="s">
        <v>2342</v>
      </c>
      <c r="H256" s="82">
        <v>7</v>
      </c>
      <c r="I256" s="82" t="s">
        <v>298</v>
      </c>
      <c r="J256" s="82" t="s">
        <v>38</v>
      </c>
      <c r="K256" s="82" t="s">
        <v>990</v>
      </c>
    </row>
    <row r="257" spans="1:11" ht="13.5" x14ac:dyDescent="0.25">
      <c r="A257" s="82" t="s">
        <v>2344</v>
      </c>
      <c r="B257" s="83">
        <v>1405.05</v>
      </c>
      <c r="C257" s="82" t="s">
        <v>2345</v>
      </c>
      <c r="D257" s="82"/>
      <c r="E257" s="82" t="s">
        <v>1463</v>
      </c>
      <c r="F257" s="82" t="s">
        <v>338</v>
      </c>
      <c r="G257" s="82" t="s">
        <v>2346</v>
      </c>
      <c r="H257" s="82">
        <v>7</v>
      </c>
      <c r="I257" s="82" t="s">
        <v>298</v>
      </c>
      <c r="J257" s="82" t="s">
        <v>38</v>
      </c>
      <c r="K257" s="82" t="s">
        <v>990</v>
      </c>
    </row>
    <row r="258" spans="1:11" ht="13.5" x14ac:dyDescent="0.25">
      <c r="A258" s="68" t="s">
        <v>295</v>
      </c>
      <c r="B258" s="83"/>
      <c r="C258" s="82"/>
      <c r="D258" s="82"/>
      <c r="E258" s="82"/>
      <c r="F258" s="82"/>
      <c r="G258" s="82"/>
      <c r="H258" s="82"/>
      <c r="I258" s="82"/>
      <c r="J258" s="82"/>
      <c r="K258" s="82"/>
    </row>
    <row r="259" spans="1:11" ht="13.5" x14ac:dyDescent="0.25">
      <c r="A259" s="82" t="s">
        <v>933</v>
      </c>
      <c r="B259" s="83">
        <v>1624.23</v>
      </c>
      <c r="C259" s="82" t="s">
        <v>934</v>
      </c>
      <c r="D259" s="82"/>
      <c r="E259" s="82" t="s">
        <v>150</v>
      </c>
      <c r="F259" s="82" t="s">
        <v>149</v>
      </c>
      <c r="G259" s="82" t="s">
        <v>319</v>
      </c>
      <c r="H259" s="82">
        <v>8</v>
      </c>
      <c r="I259" s="82" t="s">
        <v>298</v>
      </c>
      <c r="J259" s="82" t="s">
        <v>70</v>
      </c>
      <c r="K259" s="82" t="s">
        <v>1589</v>
      </c>
    </row>
    <row r="260" spans="1:11" ht="13.5" x14ac:dyDescent="0.25">
      <c r="A260" s="82" t="s">
        <v>1587</v>
      </c>
      <c r="B260" s="83">
        <v>2607</v>
      </c>
      <c r="C260" s="82" t="s">
        <v>1588</v>
      </c>
      <c r="D260" s="82"/>
      <c r="E260" s="82" t="s">
        <v>164</v>
      </c>
      <c r="F260" s="82" t="s">
        <v>153</v>
      </c>
      <c r="G260" s="82" t="s">
        <v>246</v>
      </c>
      <c r="H260" s="82">
        <v>8</v>
      </c>
      <c r="I260" s="82" t="s">
        <v>298</v>
      </c>
      <c r="J260" s="82" t="s">
        <v>70</v>
      </c>
      <c r="K260" s="82" t="s">
        <v>1589</v>
      </c>
    </row>
    <row r="261" spans="1:11" ht="13.5" x14ac:dyDescent="0.25">
      <c r="A261" s="82" t="s">
        <v>534</v>
      </c>
      <c r="B261" s="83">
        <v>857734.17</v>
      </c>
      <c r="C261" s="82" t="s">
        <v>72</v>
      </c>
      <c r="D261" s="82" t="s">
        <v>288</v>
      </c>
      <c r="E261" s="82" t="s">
        <v>73</v>
      </c>
      <c r="F261" s="82" t="s">
        <v>159</v>
      </c>
      <c r="G261" s="82" t="s">
        <v>289</v>
      </c>
      <c r="H261" s="82">
        <v>8</v>
      </c>
      <c r="I261" s="82" t="s">
        <v>298</v>
      </c>
      <c r="J261" s="82" t="s">
        <v>70</v>
      </c>
      <c r="K261" s="82" t="s">
        <v>1591</v>
      </c>
    </row>
    <row r="262" spans="1:11" ht="13.5" x14ac:dyDescent="0.25">
      <c r="A262" s="82" t="s">
        <v>1593</v>
      </c>
      <c r="B262" s="83">
        <v>12285</v>
      </c>
      <c r="C262" s="82" t="s">
        <v>1594</v>
      </c>
      <c r="D262" s="82"/>
      <c r="E262" s="82" t="s">
        <v>1595</v>
      </c>
      <c r="F262" s="82" t="s">
        <v>172</v>
      </c>
      <c r="G262" s="82" t="s">
        <v>1596</v>
      </c>
      <c r="H262" s="82">
        <v>8</v>
      </c>
      <c r="I262" s="82" t="s">
        <v>298</v>
      </c>
      <c r="J262" s="82" t="s">
        <v>70</v>
      </c>
      <c r="K262" s="82" t="s">
        <v>1597</v>
      </c>
    </row>
    <row r="263" spans="1:11" ht="13.5" x14ac:dyDescent="0.25">
      <c r="A263" s="82" t="s">
        <v>767</v>
      </c>
      <c r="B263" s="83">
        <v>4110.84</v>
      </c>
      <c r="C263" s="82" t="s">
        <v>768</v>
      </c>
      <c r="D263" s="82"/>
      <c r="E263" s="82" t="s">
        <v>186</v>
      </c>
      <c r="F263" s="82" t="s">
        <v>149</v>
      </c>
      <c r="G263" s="82" t="s">
        <v>241</v>
      </c>
      <c r="H263" s="82">
        <v>8</v>
      </c>
      <c r="I263" s="82" t="s">
        <v>298</v>
      </c>
      <c r="J263" s="82" t="s">
        <v>70</v>
      </c>
      <c r="K263" s="82" t="s">
        <v>1025</v>
      </c>
    </row>
    <row r="264" spans="1:11" ht="13.5" x14ac:dyDescent="0.25">
      <c r="A264" s="82" t="s">
        <v>1600</v>
      </c>
      <c r="B264" s="83">
        <v>1880</v>
      </c>
      <c r="C264" s="82" t="s">
        <v>1027</v>
      </c>
      <c r="D264" s="82"/>
      <c r="E264" s="82" t="s">
        <v>171</v>
      </c>
      <c r="F264" s="82" t="s">
        <v>166</v>
      </c>
      <c r="G264" s="82" t="s">
        <v>1028</v>
      </c>
      <c r="H264" s="82">
        <v>8</v>
      </c>
      <c r="I264" s="82" t="s">
        <v>298</v>
      </c>
      <c r="J264" s="82" t="s">
        <v>70</v>
      </c>
      <c r="K264" s="82" t="s">
        <v>77</v>
      </c>
    </row>
    <row r="265" spans="1:11" ht="13.5" x14ac:dyDescent="0.25">
      <c r="A265" s="82" t="s">
        <v>730</v>
      </c>
      <c r="B265" s="83">
        <v>5073.92</v>
      </c>
      <c r="C265" s="82" t="s">
        <v>615</v>
      </c>
      <c r="D265" s="82"/>
      <c r="E265" s="82" t="s">
        <v>195</v>
      </c>
      <c r="F265" s="82" t="s">
        <v>149</v>
      </c>
      <c r="G265" s="82" t="s">
        <v>233</v>
      </c>
      <c r="H265" s="82">
        <v>8</v>
      </c>
      <c r="I265" s="82" t="s">
        <v>298</v>
      </c>
      <c r="J265" s="82" t="s">
        <v>70</v>
      </c>
      <c r="K265" s="82" t="s">
        <v>596</v>
      </c>
    </row>
    <row r="266" spans="1:11" ht="13.5" x14ac:dyDescent="0.25">
      <c r="A266" s="82" t="s">
        <v>541</v>
      </c>
      <c r="B266" s="83">
        <v>49270.68</v>
      </c>
      <c r="C266" s="82" t="s">
        <v>542</v>
      </c>
      <c r="D266" s="82" t="s">
        <v>731</v>
      </c>
      <c r="E266" s="82" t="s">
        <v>543</v>
      </c>
      <c r="F266" s="82" t="s">
        <v>149</v>
      </c>
      <c r="G266" s="82" t="s">
        <v>544</v>
      </c>
      <c r="H266" s="82">
        <v>8</v>
      </c>
      <c r="I266" s="82" t="s">
        <v>298</v>
      </c>
      <c r="J266" s="82" t="s">
        <v>70</v>
      </c>
      <c r="K266" s="82" t="s">
        <v>539</v>
      </c>
    </row>
    <row r="267" spans="1:11" ht="13.5" x14ac:dyDescent="0.25">
      <c r="A267" s="82" t="s">
        <v>1604</v>
      </c>
      <c r="B267" s="83">
        <v>2500</v>
      </c>
      <c r="C267" s="82" t="s">
        <v>1605</v>
      </c>
      <c r="D267" s="82" t="s">
        <v>1606</v>
      </c>
      <c r="E267" s="82" t="s">
        <v>158</v>
      </c>
      <c r="F267" s="82" t="s">
        <v>149</v>
      </c>
      <c r="G267" s="82" t="s">
        <v>1460</v>
      </c>
      <c r="H267" s="82">
        <v>8</v>
      </c>
      <c r="I267" s="82" t="s">
        <v>298</v>
      </c>
      <c r="J267" s="82" t="s">
        <v>70</v>
      </c>
      <c r="K267" s="82" t="s">
        <v>318</v>
      </c>
    </row>
    <row r="268" spans="1:11" ht="13.5" x14ac:dyDescent="0.25">
      <c r="A268" s="82" t="s">
        <v>1608</v>
      </c>
      <c r="B268" s="83">
        <v>1395</v>
      </c>
      <c r="C268" s="82" t="s">
        <v>1609</v>
      </c>
      <c r="D268" s="82"/>
      <c r="E268" s="82" t="s">
        <v>1610</v>
      </c>
      <c r="F268" s="82" t="s">
        <v>175</v>
      </c>
      <c r="G268" s="82" t="s">
        <v>1611</v>
      </c>
      <c r="H268" s="82">
        <v>8</v>
      </c>
      <c r="I268" s="82" t="s">
        <v>298</v>
      </c>
      <c r="J268" s="82" t="s">
        <v>70</v>
      </c>
      <c r="K268" s="82" t="s">
        <v>1612</v>
      </c>
    </row>
    <row r="269" spans="1:11" ht="13.5" x14ac:dyDescent="0.25">
      <c r="A269" s="82" t="s">
        <v>1614</v>
      </c>
      <c r="B269" s="83">
        <v>4424.97</v>
      </c>
      <c r="C269" s="82" t="s">
        <v>1615</v>
      </c>
      <c r="D269" s="82"/>
      <c r="E269" s="82" t="s">
        <v>190</v>
      </c>
      <c r="F269" s="82" t="s">
        <v>155</v>
      </c>
      <c r="G269" s="82" t="s">
        <v>1616</v>
      </c>
      <c r="H269" s="82">
        <v>8</v>
      </c>
      <c r="I269" s="82" t="s">
        <v>298</v>
      </c>
      <c r="J269" s="82" t="s">
        <v>70</v>
      </c>
      <c r="K269" s="82" t="s">
        <v>1034</v>
      </c>
    </row>
    <row r="270" spans="1:11" ht="13.5" x14ac:dyDescent="0.25">
      <c r="A270" s="82" t="s">
        <v>1029</v>
      </c>
      <c r="B270" s="83">
        <v>2089</v>
      </c>
      <c r="C270" s="82" t="s">
        <v>1030</v>
      </c>
      <c r="D270" s="82"/>
      <c r="E270" s="82" t="s">
        <v>1031</v>
      </c>
      <c r="F270" s="82" t="s">
        <v>177</v>
      </c>
      <c r="G270" s="82" t="s">
        <v>1032</v>
      </c>
      <c r="H270" s="82">
        <v>8</v>
      </c>
      <c r="I270" s="82" t="s">
        <v>298</v>
      </c>
      <c r="J270" s="82" t="s">
        <v>70</v>
      </c>
      <c r="K270" s="82" t="s">
        <v>1033</v>
      </c>
    </row>
    <row r="271" spans="1:11" ht="13.5" x14ac:dyDescent="0.25">
      <c r="A271" s="82" t="s">
        <v>1619</v>
      </c>
      <c r="B271" s="83">
        <v>1190</v>
      </c>
      <c r="C271" s="82" t="s">
        <v>1620</v>
      </c>
      <c r="D271" s="82"/>
      <c r="E271" s="82" t="s">
        <v>1621</v>
      </c>
      <c r="F271" s="82" t="s">
        <v>177</v>
      </c>
      <c r="G271" s="82" t="s">
        <v>1622</v>
      </c>
      <c r="H271" s="82">
        <v>8</v>
      </c>
      <c r="I271" s="82" t="s">
        <v>298</v>
      </c>
      <c r="J271" s="82" t="s">
        <v>70</v>
      </c>
      <c r="K271" s="82" t="s">
        <v>1612</v>
      </c>
    </row>
    <row r="272" spans="1:11" ht="13.5" x14ac:dyDescent="0.25">
      <c r="A272" s="82" t="s">
        <v>1018</v>
      </c>
      <c r="B272" s="83">
        <v>6833</v>
      </c>
      <c r="C272" s="82" t="s">
        <v>1019</v>
      </c>
      <c r="D272" s="82" t="s">
        <v>1020</v>
      </c>
      <c r="E272" s="82" t="s">
        <v>1021</v>
      </c>
      <c r="F272" s="82" t="s">
        <v>187</v>
      </c>
      <c r="G272" s="82" t="s">
        <v>1022</v>
      </c>
      <c r="H272" s="82">
        <v>8</v>
      </c>
      <c r="I272" s="82" t="s">
        <v>298</v>
      </c>
      <c r="J272" s="82" t="s">
        <v>70</v>
      </c>
      <c r="K272" s="82" t="s">
        <v>320</v>
      </c>
    </row>
    <row r="273" spans="1:11" ht="13.5" x14ac:dyDescent="0.25">
      <c r="A273" s="82" t="s">
        <v>1625</v>
      </c>
      <c r="B273" s="83">
        <v>1740</v>
      </c>
      <c r="C273" s="82" t="s">
        <v>1626</v>
      </c>
      <c r="D273" s="82" t="s">
        <v>672</v>
      </c>
      <c r="E273" s="82" t="s">
        <v>171</v>
      </c>
      <c r="F273" s="82" t="s">
        <v>166</v>
      </c>
      <c r="G273" s="82" t="s">
        <v>1627</v>
      </c>
      <c r="H273" s="82">
        <v>8</v>
      </c>
      <c r="I273" s="82" t="s">
        <v>298</v>
      </c>
      <c r="J273" s="82" t="s">
        <v>70</v>
      </c>
      <c r="K273" s="82" t="s">
        <v>1612</v>
      </c>
    </row>
    <row r="274" spans="1:11" ht="13.5" x14ac:dyDescent="0.25">
      <c r="A274" s="82" t="s">
        <v>452</v>
      </c>
      <c r="B274" s="83">
        <v>23025.3</v>
      </c>
      <c r="C274" s="82" t="s">
        <v>732</v>
      </c>
      <c r="D274" s="82"/>
      <c r="E274" s="82" t="s">
        <v>733</v>
      </c>
      <c r="F274" s="82" t="s">
        <v>350</v>
      </c>
      <c r="G274" s="82" t="s">
        <v>734</v>
      </c>
      <c r="H274" s="82">
        <v>8</v>
      </c>
      <c r="I274" s="82" t="s">
        <v>298</v>
      </c>
      <c r="J274" s="82" t="s">
        <v>70</v>
      </c>
      <c r="K274" s="82" t="s">
        <v>71</v>
      </c>
    </row>
    <row r="275" spans="1:11" ht="13.5" x14ac:dyDescent="0.25">
      <c r="A275" s="82" t="s">
        <v>735</v>
      </c>
      <c r="B275" s="83">
        <v>4905.57</v>
      </c>
      <c r="C275" s="82" t="s">
        <v>736</v>
      </c>
      <c r="D275" s="82"/>
      <c r="E275" s="82" t="s">
        <v>737</v>
      </c>
      <c r="F275" s="82" t="s">
        <v>149</v>
      </c>
      <c r="G275" s="82" t="s">
        <v>738</v>
      </c>
      <c r="H275" s="82">
        <v>8</v>
      </c>
      <c r="I275" s="82" t="s">
        <v>298</v>
      </c>
      <c r="J275" s="82" t="s">
        <v>70</v>
      </c>
      <c r="K275" s="82" t="s">
        <v>1026</v>
      </c>
    </row>
    <row r="276" spans="1:11" ht="13.5" x14ac:dyDescent="0.25">
      <c r="A276" s="82" t="s">
        <v>545</v>
      </c>
      <c r="B276" s="83">
        <v>4144.8</v>
      </c>
      <c r="C276" s="82" t="s">
        <v>78</v>
      </c>
      <c r="D276" s="82"/>
      <c r="E276" s="82" t="s">
        <v>79</v>
      </c>
      <c r="F276" s="82" t="s">
        <v>149</v>
      </c>
      <c r="G276" s="82" t="s">
        <v>292</v>
      </c>
      <c r="H276" s="82">
        <v>8</v>
      </c>
      <c r="I276" s="82" t="s">
        <v>298</v>
      </c>
      <c r="J276" s="82" t="s">
        <v>70</v>
      </c>
      <c r="K276" s="82" t="s">
        <v>656</v>
      </c>
    </row>
    <row r="277" spans="1:11" ht="13.5" x14ac:dyDescent="0.25">
      <c r="A277" s="82" t="s">
        <v>1013</v>
      </c>
      <c r="B277" s="83">
        <v>5500</v>
      </c>
      <c r="C277" s="82" t="s">
        <v>1014</v>
      </c>
      <c r="D277" s="82" t="s">
        <v>636</v>
      </c>
      <c r="E277" s="82" t="s">
        <v>1015</v>
      </c>
      <c r="F277" s="82" t="s">
        <v>159</v>
      </c>
      <c r="G277" s="82" t="s">
        <v>1016</v>
      </c>
      <c r="H277" s="82">
        <v>8</v>
      </c>
      <c r="I277" s="82" t="s">
        <v>298</v>
      </c>
      <c r="J277" s="82" t="s">
        <v>70</v>
      </c>
      <c r="K277" s="82" t="s">
        <v>318</v>
      </c>
    </row>
    <row r="278" spans="1:11" ht="13.5" x14ac:dyDescent="0.25">
      <c r="A278" s="82" t="s">
        <v>1634</v>
      </c>
      <c r="B278" s="83">
        <v>1100</v>
      </c>
      <c r="C278" s="82" t="s">
        <v>1628</v>
      </c>
      <c r="D278" s="82"/>
      <c r="E278" s="82" t="s">
        <v>382</v>
      </c>
      <c r="F278" s="82" t="s">
        <v>149</v>
      </c>
      <c r="G278" s="82" t="s">
        <v>383</v>
      </c>
      <c r="H278" s="82">
        <v>8</v>
      </c>
      <c r="I278" s="82" t="s">
        <v>298</v>
      </c>
      <c r="J278" s="82" t="s">
        <v>70</v>
      </c>
      <c r="K278" s="82" t="s">
        <v>1635</v>
      </c>
    </row>
    <row r="279" spans="1:11" ht="13.5" x14ac:dyDescent="0.25">
      <c r="A279" s="82" t="s">
        <v>1017</v>
      </c>
      <c r="B279" s="83">
        <v>9500</v>
      </c>
      <c r="C279" s="82" t="s">
        <v>739</v>
      </c>
      <c r="D279" s="82"/>
      <c r="E279" s="82" t="s">
        <v>158</v>
      </c>
      <c r="F279" s="82" t="s">
        <v>149</v>
      </c>
      <c r="G279" s="82" t="s">
        <v>300</v>
      </c>
      <c r="H279" s="82">
        <v>8</v>
      </c>
      <c r="I279" s="82" t="s">
        <v>298</v>
      </c>
      <c r="J279" s="82" t="s">
        <v>70</v>
      </c>
      <c r="K279" s="82" t="s">
        <v>318</v>
      </c>
    </row>
    <row r="280" spans="1:11" ht="13.5" x14ac:dyDescent="0.25">
      <c r="A280" s="82" t="s">
        <v>629</v>
      </c>
      <c r="B280" s="83">
        <v>314761.78999999998</v>
      </c>
      <c r="C280" s="82" t="s">
        <v>630</v>
      </c>
      <c r="D280" s="82"/>
      <c r="E280" s="82" t="s">
        <v>158</v>
      </c>
      <c r="F280" s="82" t="s">
        <v>149</v>
      </c>
      <c r="G280" s="82" t="s">
        <v>631</v>
      </c>
      <c r="H280" s="82">
        <v>8</v>
      </c>
      <c r="I280" s="82" t="s">
        <v>298</v>
      </c>
      <c r="J280" s="82" t="s">
        <v>70</v>
      </c>
      <c r="K280" s="82" t="s">
        <v>1023</v>
      </c>
    </row>
    <row r="281" spans="1:11" ht="13.5" x14ac:dyDescent="0.25">
      <c r="A281" s="82" t="s">
        <v>2348</v>
      </c>
      <c r="B281" s="83">
        <v>2200</v>
      </c>
      <c r="C281" s="82" t="s">
        <v>2349</v>
      </c>
      <c r="D281" s="82"/>
      <c r="E281" s="82" t="s">
        <v>2350</v>
      </c>
      <c r="F281" s="82" t="s">
        <v>177</v>
      </c>
      <c r="G281" s="82" t="s">
        <v>2351</v>
      </c>
      <c r="H281" s="82">
        <v>8</v>
      </c>
      <c r="I281" s="82" t="s">
        <v>298</v>
      </c>
      <c r="J281" s="82" t="s">
        <v>70</v>
      </c>
      <c r="K281" s="82" t="s">
        <v>318</v>
      </c>
    </row>
    <row r="282" spans="1:11" ht="13.5" x14ac:dyDescent="0.25">
      <c r="A282" s="82" t="s">
        <v>2353</v>
      </c>
      <c r="B282" s="83">
        <v>1681.68</v>
      </c>
      <c r="C282" s="82" t="s">
        <v>2354</v>
      </c>
      <c r="D282" s="82"/>
      <c r="E282" s="82" t="s">
        <v>2355</v>
      </c>
      <c r="F282" s="82" t="s">
        <v>156</v>
      </c>
      <c r="G282" s="82" t="s">
        <v>2356</v>
      </c>
      <c r="H282" s="82">
        <v>8</v>
      </c>
      <c r="I282" s="82" t="s">
        <v>298</v>
      </c>
      <c r="J282" s="82" t="s">
        <v>70</v>
      </c>
      <c r="K282" s="82" t="s">
        <v>2357</v>
      </c>
    </row>
    <row r="283" spans="1:11" ht="13.5" x14ac:dyDescent="0.25">
      <c r="A283" s="82" t="s">
        <v>2359</v>
      </c>
      <c r="B283" s="83">
        <v>2366.9499999999998</v>
      </c>
      <c r="C283" s="82" t="s">
        <v>2360</v>
      </c>
      <c r="D283" s="82"/>
      <c r="E283" s="82" t="s">
        <v>2361</v>
      </c>
      <c r="F283" s="82" t="s">
        <v>350</v>
      </c>
      <c r="G283" s="82" t="s">
        <v>2362</v>
      </c>
      <c r="H283" s="82">
        <v>8</v>
      </c>
      <c r="I283" s="82" t="s">
        <v>298</v>
      </c>
      <c r="J283" s="82" t="s">
        <v>70</v>
      </c>
      <c r="K283" s="82" t="s">
        <v>318</v>
      </c>
    </row>
    <row r="284" spans="1:11" ht="13.5" x14ac:dyDescent="0.25">
      <c r="A284" s="82" t="s">
        <v>2364</v>
      </c>
      <c r="B284" s="83">
        <v>7385.46</v>
      </c>
      <c r="C284" s="82" t="s">
        <v>2365</v>
      </c>
      <c r="D284" s="82"/>
      <c r="E284" s="82" t="s">
        <v>2366</v>
      </c>
      <c r="F284" s="82" t="s">
        <v>177</v>
      </c>
      <c r="G284" s="82" t="s">
        <v>2367</v>
      </c>
      <c r="H284" s="82">
        <v>8</v>
      </c>
      <c r="I284" s="82" t="s">
        <v>298</v>
      </c>
      <c r="J284" s="82" t="s">
        <v>70</v>
      </c>
      <c r="K284" s="82" t="s">
        <v>2368</v>
      </c>
    </row>
    <row r="285" spans="1:11" ht="13.5" x14ac:dyDescent="0.25">
      <c r="A285" s="82" t="s">
        <v>2370</v>
      </c>
      <c r="B285" s="83">
        <v>2550</v>
      </c>
      <c r="C285" s="82" t="s">
        <v>2371</v>
      </c>
      <c r="D285" s="82"/>
      <c r="E285" s="82" t="s">
        <v>597</v>
      </c>
      <c r="F285" s="82" t="s">
        <v>148</v>
      </c>
      <c r="G285" s="82" t="s">
        <v>2372</v>
      </c>
      <c r="H285" s="82">
        <v>8</v>
      </c>
      <c r="I285" s="82" t="s">
        <v>298</v>
      </c>
      <c r="J285" s="82" t="s">
        <v>70</v>
      </c>
      <c r="K285" s="82" t="s">
        <v>2373</v>
      </c>
    </row>
    <row r="286" spans="1:11" ht="13.5" x14ac:dyDescent="0.25">
      <c r="A286" s="82" t="s">
        <v>2375</v>
      </c>
      <c r="B286" s="83">
        <v>4495</v>
      </c>
      <c r="C286" s="82" t="s">
        <v>2376</v>
      </c>
      <c r="D286" s="82"/>
      <c r="E286" s="82" t="s">
        <v>1463</v>
      </c>
      <c r="F286" s="82" t="s">
        <v>338</v>
      </c>
      <c r="G286" s="82" t="s">
        <v>2377</v>
      </c>
      <c r="H286" s="82">
        <v>8</v>
      </c>
      <c r="I286" s="82" t="s">
        <v>298</v>
      </c>
      <c r="J286" s="82" t="s">
        <v>70</v>
      </c>
      <c r="K286" s="82" t="s">
        <v>2378</v>
      </c>
    </row>
    <row r="287" spans="1:11" ht="13.5" x14ac:dyDescent="0.25">
      <c r="A287" s="82" t="s">
        <v>2380</v>
      </c>
      <c r="B287" s="83">
        <v>2220</v>
      </c>
      <c r="C287" s="82" t="s">
        <v>2381</v>
      </c>
      <c r="D287" s="82" t="s">
        <v>2382</v>
      </c>
      <c r="E287" s="82" t="s">
        <v>2383</v>
      </c>
      <c r="F287" s="82" t="s">
        <v>170</v>
      </c>
      <c r="G287" s="82" t="s">
        <v>2384</v>
      </c>
      <c r="H287" s="82">
        <v>8</v>
      </c>
      <c r="I287" s="82" t="s">
        <v>298</v>
      </c>
      <c r="J287" s="82" t="s">
        <v>70</v>
      </c>
      <c r="K287" s="82" t="s">
        <v>2385</v>
      </c>
    </row>
    <row r="288" spans="1:11" ht="13.5" x14ac:dyDescent="0.25">
      <c r="A288" s="82" t="s">
        <v>2387</v>
      </c>
      <c r="B288" s="83">
        <v>5644.29</v>
      </c>
      <c r="C288" s="82" t="s">
        <v>400</v>
      </c>
      <c r="D288" s="82"/>
      <c r="E288" s="82" t="s">
        <v>996</v>
      </c>
      <c r="F288" s="82" t="s">
        <v>174</v>
      </c>
      <c r="G288" s="82" t="s">
        <v>401</v>
      </c>
      <c r="H288" s="82">
        <v>8</v>
      </c>
      <c r="I288" s="82" t="s">
        <v>298</v>
      </c>
      <c r="J288" s="82" t="s">
        <v>70</v>
      </c>
      <c r="K288" s="82" t="s">
        <v>2388</v>
      </c>
    </row>
    <row r="289" spans="1:11" ht="13.5" x14ac:dyDescent="0.25">
      <c r="A289" s="82" t="s">
        <v>2390</v>
      </c>
      <c r="B289" s="83">
        <v>4401.25</v>
      </c>
      <c r="C289" s="82" t="s">
        <v>2391</v>
      </c>
      <c r="D289" s="82"/>
      <c r="E289" s="82" t="s">
        <v>2392</v>
      </c>
      <c r="F289" s="82" t="s">
        <v>146</v>
      </c>
      <c r="G289" s="82" t="s">
        <v>2393</v>
      </c>
      <c r="H289" s="82">
        <v>8</v>
      </c>
      <c r="I289" s="82" t="s">
        <v>298</v>
      </c>
      <c r="J289" s="82" t="s">
        <v>70</v>
      </c>
      <c r="K289" s="82" t="s">
        <v>2394</v>
      </c>
    </row>
    <row r="290" spans="1:11" ht="13.5" x14ac:dyDescent="0.25">
      <c r="A290" s="82" t="s">
        <v>2396</v>
      </c>
      <c r="B290" s="83">
        <v>107084.14</v>
      </c>
      <c r="C290" s="82" t="s">
        <v>2397</v>
      </c>
      <c r="D290" s="82"/>
      <c r="E290" s="82" t="s">
        <v>2398</v>
      </c>
      <c r="F290" s="82" t="s">
        <v>148</v>
      </c>
      <c r="G290" s="82" t="s">
        <v>2399</v>
      </c>
      <c r="H290" s="82">
        <v>8</v>
      </c>
      <c r="I290" s="82" t="s">
        <v>298</v>
      </c>
      <c r="J290" s="82" t="s">
        <v>70</v>
      </c>
      <c r="K290" s="82" t="s">
        <v>2400</v>
      </c>
    </row>
    <row r="291" spans="1:11" ht="13.5" x14ac:dyDescent="0.25">
      <c r="A291" s="68" t="s">
        <v>296</v>
      </c>
      <c r="B291" s="71"/>
    </row>
    <row r="294" spans="1:11" x14ac:dyDescent="0.2">
      <c r="B294" s="90">
        <f>SUM(B2:B290)+SUM('Goods - FY17'!B2:B137)</f>
        <v>29123710.130000006</v>
      </c>
    </row>
    <row r="296" spans="1:11" x14ac:dyDescent="0.2">
      <c r="B296" s="91"/>
      <c r="C296" s="73"/>
    </row>
    <row r="297" spans="1:11" x14ac:dyDescent="0.2">
      <c r="B297" s="72"/>
    </row>
    <row r="298" spans="1:11" x14ac:dyDescent="0.2">
      <c r="B298" s="92"/>
    </row>
  </sheetData>
  <autoFilter ref="A1:K291" xr:uid="{00000000-0009-0000-0000-000018000000}"/>
  <printOptions horizontalCentered="1"/>
  <pageMargins left="0" right="0" top="1" bottom="0.6" header="0.3" footer="0.3"/>
  <pageSetup scale="65" fitToHeight="0" orientation="portrait" r:id="rId1"/>
  <headerFooter>
    <oddHeader>&amp;C&amp;"Arial,Bold"LINCOLN UNIVERSITY
CONTRACTUAL AGREEMENT FOR FISCAL YEAR 2016/17
SERVICE CONTRACT</oddHeader>
    <oddFooter>&amp;L&amp;P of &amp;N&amp;R&amp;Z&amp;F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84"/>
  <sheetViews>
    <sheetView workbookViewId="0">
      <selection activeCell="G69" sqref="G69"/>
    </sheetView>
  </sheetViews>
  <sheetFormatPr defaultRowHeight="12.75" x14ac:dyDescent="0.2"/>
  <cols>
    <col min="1" max="1" width="47.140625" bestFit="1" customWidth="1"/>
    <col min="2" max="2" width="15.7109375" style="71" bestFit="1" customWidth="1"/>
    <col min="3" max="3" width="26.28515625" bestFit="1" customWidth="1"/>
    <col min="4" max="4" width="27.28515625" bestFit="1" customWidth="1"/>
    <col min="5" max="5" width="18.28515625" bestFit="1" customWidth="1"/>
    <col min="6" max="6" width="6.28515625" bestFit="1" customWidth="1"/>
    <col min="7" max="7" width="10.7109375" bestFit="1" customWidth="1"/>
  </cols>
  <sheetData>
    <row r="1" spans="1:7" x14ac:dyDescent="0.2">
      <c r="A1" s="88" t="s">
        <v>209</v>
      </c>
      <c r="B1" s="89" t="s">
        <v>208</v>
      </c>
      <c r="C1" s="88" t="s">
        <v>210</v>
      </c>
      <c r="D1" s="88" t="s">
        <v>211</v>
      </c>
      <c r="E1" s="88" t="s">
        <v>212</v>
      </c>
      <c r="F1" s="88" t="s">
        <v>213</v>
      </c>
      <c r="G1" s="88" t="s">
        <v>214</v>
      </c>
    </row>
    <row r="2" spans="1:7" x14ac:dyDescent="0.2">
      <c r="A2" t="s">
        <v>2794</v>
      </c>
      <c r="B2" s="71">
        <v>5000</v>
      </c>
      <c r="C2" t="s">
        <v>2795</v>
      </c>
      <c r="E2" t="s">
        <v>2796</v>
      </c>
      <c r="F2" t="s">
        <v>149</v>
      </c>
      <c r="G2">
        <v>17356</v>
      </c>
    </row>
    <row r="3" spans="1:7" x14ac:dyDescent="0.2">
      <c r="A3" t="s">
        <v>535</v>
      </c>
      <c r="B3" s="71">
        <v>12942.789999999999</v>
      </c>
      <c r="C3" t="s">
        <v>74</v>
      </c>
      <c r="E3" t="s">
        <v>192</v>
      </c>
      <c r="F3" t="s">
        <v>149</v>
      </c>
      <c r="G3" t="s">
        <v>290</v>
      </c>
    </row>
    <row r="4" spans="1:7" x14ac:dyDescent="0.2">
      <c r="A4" t="s">
        <v>459</v>
      </c>
      <c r="B4" s="71">
        <v>139679</v>
      </c>
      <c r="C4" t="s">
        <v>846</v>
      </c>
      <c r="D4" t="s">
        <v>635</v>
      </c>
      <c r="E4" t="s">
        <v>4</v>
      </c>
      <c r="F4" t="s">
        <v>165</v>
      </c>
      <c r="G4" t="s">
        <v>847</v>
      </c>
    </row>
    <row r="5" spans="1:7" x14ac:dyDescent="0.2">
      <c r="A5" t="s">
        <v>2797</v>
      </c>
      <c r="B5" s="71">
        <v>47513.419999999976</v>
      </c>
      <c r="C5" t="s">
        <v>2798</v>
      </c>
      <c r="E5" t="s">
        <v>201</v>
      </c>
      <c r="F5" t="s">
        <v>168</v>
      </c>
      <c r="G5" t="s">
        <v>2799</v>
      </c>
    </row>
    <row r="6" spans="1:7" ht="15.75" x14ac:dyDescent="0.25">
      <c r="A6" s="123" t="s">
        <v>293</v>
      </c>
      <c r="B6" s="124">
        <f>SUM(B2:B5)</f>
        <v>205135.21</v>
      </c>
    </row>
    <row r="7" spans="1:7" x14ac:dyDescent="0.2">
      <c r="A7" t="s">
        <v>1321</v>
      </c>
      <c r="B7" s="71">
        <v>452318.33</v>
      </c>
      <c r="C7" t="s">
        <v>536</v>
      </c>
      <c r="D7" t="s">
        <v>537</v>
      </c>
      <c r="E7" t="s">
        <v>152</v>
      </c>
      <c r="F7" t="s">
        <v>177</v>
      </c>
      <c r="G7" t="s">
        <v>2598</v>
      </c>
    </row>
    <row r="8" spans="1:7" x14ac:dyDescent="0.2">
      <c r="A8" t="s">
        <v>467</v>
      </c>
      <c r="B8" s="71">
        <v>108800</v>
      </c>
      <c r="C8" t="s">
        <v>6</v>
      </c>
      <c r="D8" t="s">
        <v>639</v>
      </c>
      <c r="E8" t="s">
        <v>7</v>
      </c>
      <c r="F8" t="s">
        <v>149</v>
      </c>
      <c r="G8" t="s">
        <v>238</v>
      </c>
    </row>
    <row r="9" spans="1:7" x14ac:dyDescent="0.2">
      <c r="A9" t="s">
        <v>1326</v>
      </c>
      <c r="B9" s="71">
        <v>97720.619999999981</v>
      </c>
      <c r="C9" t="s">
        <v>578</v>
      </c>
      <c r="E9" t="s">
        <v>53</v>
      </c>
      <c r="F9" t="s">
        <v>173</v>
      </c>
      <c r="G9" t="s">
        <v>579</v>
      </c>
    </row>
    <row r="10" spans="1:7" x14ac:dyDescent="0.2">
      <c r="A10" t="s">
        <v>2599</v>
      </c>
      <c r="B10" s="71">
        <v>5436973.6599999992</v>
      </c>
      <c r="C10" t="s">
        <v>2600</v>
      </c>
      <c r="D10" t="s">
        <v>2601</v>
      </c>
      <c r="E10" t="s">
        <v>158</v>
      </c>
      <c r="F10" t="s">
        <v>149</v>
      </c>
      <c r="G10" t="s">
        <v>1414</v>
      </c>
    </row>
    <row r="11" spans="1:7" x14ac:dyDescent="0.2">
      <c r="A11" t="s">
        <v>2602</v>
      </c>
      <c r="B11" s="71">
        <v>41154.409999999996</v>
      </c>
      <c r="C11" t="s">
        <v>2603</v>
      </c>
      <c r="E11" t="s">
        <v>244</v>
      </c>
      <c r="F11" t="s">
        <v>177</v>
      </c>
      <c r="G11" t="s">
        <v>2604</v>
      </c>
    </row>
    <row r="12" spans="1:7" x14ac:dyDescent="0.2">
      <c r="A12" t="s">
        <v>2605</v>
      </c>
      <c r="B12" s="71">
        <v>39540</v>
      </c>
      <c r="C12" t="s">
        <v>2606</v>
      </c>
      <c r="D12" t="s">
        <v>2607</v>
      </c>
      <c r="E12" t="s">
        <v>152</v>
      </c>
      <c r="F12" t="s">
        <v>153</v>
      </c>
      <c r="G12" t="s">
        <v>2608</v>
      </c>
    </row>
    <row r="13" spans="1:7" x14ac:dyDescent="0.2">
      <c r="A13" t="s">
        <v>2800</v>
      </c>
      <c r="B13" s="71">
        <v>16429</v>
      </c>
      <c r="C13" t="s">
        <v>2033</v>
      </c>
      <c r="E13" t="s">
        <v>152</v>
      </c>
      <c r="F13" t="s">
        <v>153</v>
      </c>
      <c r="G13" t="s">
        <v>249</v>
      </c>
    </row>
    <row r="14" spans="1:7" x14ac:dyDescent="0.2">
      <c r="A14" t="s">
        <v>2801</v>
      </c>
      <c r="B14" s="71">
        <v>26491.120000000003</v>
      </c>
      <c r="C14" t="s">
        <v>2802</v>
      </c>
      <c r="E14" t="s">
        <v>203</v>
      </c>
      <c r="F14" t="s">
        <v>153</v>
      </c>
      <c r="G14" t="s">
        <v>260</v>
      </c>
    </row>
    <row r="15" spans="1:7" x14ac:dyDescent="0.2">
      <c r="A15" t="s">
        <v>904</v>
      </c>
      <c r="B15" s="71">
        <v>201103.83</v>
      </c>
      <c r="C15" t="s">
        <v>23</v>
      </c>
      <c r="D15" t="s">
        <v>468</v>
      </c>
      <c r="E15" t="s">
        <v>469</v>
      </c>
      <c r="F15" t="s">
        <v>76</v>
      </c>
      <c r="G15" t="s">
        <v>2609</v>
      </c>
    </row>
    <row r="16" spans="1:7" x14ac:dyDescent="0.2">
      <c r="A16" t="s">
        <v>471</v>
      </c>
      <c r="B16" s="71">
        <v>66660.45</v>
      </c>
      <c r="C16" t="s">
        <v>472</v>
      </c>
      <c r="E16" t="s">
        <v>186</v>
      </c>
      <c r="F16" t="s">
        <v>149</v>
      </c>
      <c r="G16" t="s">
        <v>243</v>
      </c>
    </row>
    <row r="17" spans="1:7" x14ac:dyDescent="0.2">
      <c r="A17" t="s">
        <v>473</v>
      </c>
      <c r="B17" s="71">
        <v>59694.589999999982</v>
      </c>
      <c r="C17" t="s">
        <v>15</v>
      </c>
      <c r="D17" t="s">
        <v>474</v>
      </c>
      <c r="E17" t="s">
        <v>167</v>
      </c>
      <c r="F17" t="s">
        <v>168</v>
      </c>
      <c r="G17" t="s">
        <v>216</v>
      </c>
    </row>
    <row r="18" spans="1:7" x14ac:dyDescent="0.2">
      <c r="A18" t="s">
        <v>893</v>
      </c>
      <c r="B18" s="71">
        <v>45549.919999999998</v>
      </c>
      <c r="C18" t="s">
        <v>894</v>
      </c>
      <c r="D18" t="s">
        <v>895</v>
      </c>
      <c r="E18" t="s">
        <v>451</v>
      </c>
      <c r="F18" t="s">
        <v>177</v>
      </c>
      <c r="G18" t="s">
        <v>896</v>
      </c>
    </row>
    <row r="19" spans="1:7" x14ac:dyDescent="0.2">
      <c r="A19" t="s">
        <v>2803</v>
      </c>
      <c r="B19" s="71">
        <v>8044</v>
      </c>
      <c r="C19" t="s">
        <v>2804</v>
      </c>
      <c r="E19" t="s">
        <v>3</v>
      </c>
      <c r="F19" t="s">
        <v>149</v>
      </c>
      <c r="G19" t="s">
        <v>256</v>
      </c>
    </row>
    <row r="20" spans="1:7" x14ac:dyDescent="0.2">
      <c r="A20" t="s">
        <v>2805</v>
      </c>
      <c r="B20" s="71">
        <v>140500</v>
      </c>
      <c r="C20" t="s">
        <v>2806</v>
      </c>
      <c r="E20" t="s">
        <v>2650</v>
      </c>
      <c r="F20" t="s">
        <v>149</v>
      </c>
      <c r="G20" t="s">
        <v>2807</v>
      </c>
    </row>
    <row r="21" spans="1:7" x14ac:dyDescent="0.2">
      <c r="A21" t="s">
        <v>872</v>
      </c>
      <c r="B21" s="71">
        <v>38737.5</v>
      </c>
      <c r="C21" t="s">
        <v>873</v>
      </c>
      <c r="E21" t="s">
        <v>874</v>
      </c>
      <c r="F21" t="s">
        <v>149</v>
      </c>
      <c r="G21" t="s">
        <v>875</v>
      </c>
    </row>
    <row r="22" spans="1:7" x14ac:dyDescent="0.2">
      <c r="A22" t="s">
        <v>2610</v>
      </c>
      <c r="B22" s="71">
        <v>103312.76000000001</v>
      </c>
      <c r="C22" t="s">
        <v>2611</v>
      </c>
      <c r="D22" t="s">
        <v>2612</v>
      </c>
      <c r="E22" t="s">
        <v>239</v>
      </c>
      <c r="F22" t="s">
        <v>149</v>
      </c>
      <c r="G22" t="s">
        <v>240</v>
      </c>
    </row>
    <row r="23" spans="1:7" x14ac:dyDescent="0.2">
      <c r="A23" t="s">
        <v>442</v>
      </c>
      <c r="B23" s="71">
        <v>19143.449999999997</v>
      </c>
      <c r="C23" t="s">
        <v>443</v>
      </c>
      <c r="E23" t="s">
        <v>198</v>
      </c>
      <c r="F23" t="s">
        <v>156</v>
      </c>
      <c r="G23" t="s">
        <v>379</v>
      </c>
    </row>
    <row r="24" spans="1:7" x14ac:dyDescent="0.2">
      <c r="A24" t="s">
        <v>2808</v>
      </c>
      <c r="B24" s="71">
        <v>20852.5</v>
      </c>
      <c r="C24" t="s">
        <v>2809</v>
      </c>
      <c r="E24" t="s">
        <v>384</v>
      </c>
      <c r="F24" t="s">
        <v>149</v>
      </c>
      <c r="G24" t="s">
        <v>617</v>
      </c>
    </row>
    <row r="25" spans="1:7" x14ac:dyDescent="0.2">
      <c r="A25" t="s">
        <v>475</v>
      </c>
      <c r="B25" s="71">
        <v>30721.789999999994</v>
      </c>
      <c r="C25" t="s">
        <v>236</v>
      </c>
      <c r="E25" t="s">
        <v>186</v>
      </c>
      <c r="F25" t="s">
        <v>149</v>
      </c>
      <c r="G25" t="s">
        <v>241</v>
      </c>
    </row>
    <row r="26" spans="1:7" x14ac:dyDescent="0.2">
      <c r="A26" t="s">
        <v>2810</v>
      </c>
      <c r="B26" s="71">
        <v>60250.68</v>
      </c>
      <c r="C26" t="s">
        <v>2811</v>
      </c>
      <c r="E26" t="s">
        <v>2812</v>
      </c>
      <c r="F26" t="s">
        <v>149</v>
      </c>
      <c r="G26" t="s">
        <v>2813</v>
      </c>
    </row>
    <row r="27" spans="1:7" x14ac:dyDescent="0.2">
      <c r="A27" t="s">
        <v>852</v>
      </c>
      <c r="B27" s="71">
        <v>16547.600000000006</v>
      </c>
      <c r="C27" t="s">
        <v>853</v>
      </c>
      <c r="E27" t="s">
        <v>194</v>
      </c>
      <c r="F27" t="s">
        <v>149</v>
      </c>
      <c r="G27" t="s">
        <v>228</v>
      </c>
    </row>
    <row r="28" spans="1:7" x14ac:dyDescent="0.2">
      <c r="A28" t="s">
        <v>478</v>
      </c>
      <c r="B28" s="71">
        <v>8605.4900000000016</v>
      </c>
      <c r="C28" t="s">
        <v>479</v>
      </c>
      <c r="E28" t="s">
        <v>164</v>
      </c>
      <c r="F28" t="s">
        <v>153</v>
      </c>
      <c r="G28" t="s">
        <v>258</v>
      </c>
    </row>
    <row r="29" spans="1:7" x14ac:dyDescent="0.2">
      <c r="A29" t="s">
        <v>582</v>
      </c>
      <c r="B29" s="71">
        <v>11135.57</v>
      </c>
      <c r="C29" t="s">
        <v>583</v>
      </c>
      <c r="D29" t="s">
        <v>654</v>
      </c>
      <c r="E29" t="s">
        <v>244</v>
      </c>
      <c r="F29" t="s">
        <v>177</v>
      </c>
      <c r="G29" t="s">
        <v>245</v>
      </c>
    </row>
    <row r="30" spans="1:7" x14ac:dyDescent="0.2">
      <c r="A30" t="s">
        <v>2814</v>
      </c>
      <c r="B30" s="71">
        <v>35617.25</v>
      </c>
      <c r="C30" t="s">
        <v>2815</v>
      </c>
      <c r="D30" t="s">
        <v>2816</v>
      </c>
      <c r="E30" t="s">
        <v>150</v>
      </c>
      <c r="F30" t="s">
        <v>149</v>
      </c>
      <c r="G30" t="s">
        <v>319</v>
      </c>
    </row>
    <row r="31" spans="1:7" x14ac:dyDescent="0.2">
      <c r="A31" t="s">
        <v>2817</v>
      </c>
      <c r="B31" s="71">
        <v>39890</v>
      </c>
      <c r="C31" t="s">
        <v>2818</v>
      </c>
      <c r="E31" t="s">
        <v>183</v>
      </c>
      <c r="F31" t="s">
        <v>149</v>
      </c>
      <c r="G31" t="s">
        <v>2819</v>
      </c>
    </row>
    <row r="32" spans="1:7" x14ac:dyDescent="0.2">
      <c r="A32" t="s">
        <v>856</v>
      </c>
      <c r="B32" s="71">
        <v>16155</v>
      </c>
      <c r="C32" t="s">
        <v>857</v>
      </c>
      <c r="E32" t="s">
        <v>202</v>
      </c>
      <c r="F32" t="s">
        <v>149</v>
      </c>
      <c r="G32" t="s">
        <v>2613</v>
      </c>
    </row>
    <row r="33" spans="1:7" x14ac:dyDescent="0.2">
      <c r="A33" t="s">
        <v>484</v>
      </c>
      <c r="B33" s="71">
        <v>280899.51</v>
      </c>
      <c r="C33" t="s">
        <v>485</v>
      </c>
      <c r="E33" t="s">
        <v>203</v>
      </c>
      <c r="F33" t="s">
        <v>153</v>
      </c>
      <c r="G33" t="s">
        <v>260</v>
      </c>
    </row>
    <row r="34" spans="1:7" x14ac:dyDescent="0.2">
      <c r="A34" t="s">
        <v>486</v>
      </c>
      <c r="B34" s="71">
        <v>75669.41</v>
      </c>
      <c r="C34" t="s">
        <v>487</v>
      </c>
      <c r="D34" t="s">
        <v>24</v>
      </c>
      <c r="E34" t="s">
        <v>25</v>
      </c>
      <c r="F34" t="s">
        <v>149</v>
      </c>
      <c r="G34" t="s">
        <v>262</v>
      </c>
    </row>
    <row r="35" spans="1:7" x14ac:dyDescent="0.2">
      <c r="A35" t="s">
        <v>2868</v>
      </c>
      <c r="B35" s="71">
        <v>20980</v>
      </c>
      <c r="C35" t="s">
        <v>2820</v>
      </c>
      <c r="E35" t="s">
        <v>196</v>
      </c>
      <c r="F35" t="s">
        <v>149</v>
      </c>
      <c r="G35" t="s">
        <v>234</v>
      </c>
    </row>
    <row r="36" spans="1:7" x14ac:dyDescent="0.2">
      <c r="A36" t="s">
        <v>2614</v>
      </c>
      <c r="B36" s="71">
        <v>240314.88</v>
      </c>
      <c r="C36" t="s">
        <v>2615</v>
      </c>
      <c r="D36" t="s">
        <v>2616</v>
      </c>
      <c r="E36" t="s">
        <v>2617</v>
      </c>
      <c r="F36" t="s">
        <v>2618</v>
      </c>
      <c r="G36" t="s">
        <v>2619</v>
      </c>
    </row>
    <row r="37" spans="1:7" x14ac:dyDescent="0.2">
      <c r="A37" t="s">
        <v>2821</v>
      </c>
      <c r="B37" s="71">
        <v>7773</v>
      </c>
      <c r="C37" t="s">
        <v>2822</v>
      </c>
      <c r="E37" t="s">
        <v>1365</v>
      </c>
      <c r="F37" t="s">
        <v>149</v>
      </c>
      <c r="G37" t="s">
        <v>2823</v>
      </c>
    </row>
    <row r="38" spans="1:7" x14ac:dyDescent="0.2">
      <c r="A38" t="s">
        <v>488</v>
      </c>
      <c r="B38" s="71">
        <v>12874.690000000002</v>
      </c>
      <c r="C38" t="s">
        <v>302</v>
      </c>
      <c r="E38" t="s">
        <v>190</v>
      </c>
      <c r="F38" t="s">
        <v>155</v>
      </c>
      <c r="G38" t="s">
        <v>2581</v>
      </c>
    </row>
    <row r="39" spans="1:7" x14ac:dyDescent="0.2">
      <c r="A39" t="s">
        <v>2620</v>
      </c>
      <c r="B39" s="71">
        <v>63324</v>
      </c>
      <c r="C39" t="s">
        <v>2621</v>
      </c>
      <c r="D39" t="s">
        <v>2622</v>
      </c>
      <c r="E39" t="s">
        <v>164</v>
      </c>
      <c r="F39" t="s">
        <v>153</v>
      </c>
      <c r="G39" t="s">
        <v>246</v>
      </c>
    </row>
    <row r="40" spans="1:7" x14ac:dyDescent="0.2">
      <c r="A40" t="s">
        <v>1389</v>
      </c>
      <c r="B40" s="71">
        <v>588281.71000000008</v>
      </c>
      <c r="C40" t="s">
        <v>492</v>
      </c>
      <c r="E40" t="s">
        <v>158</v>
      </c>
      <c r="F40" t="s">
        <v>149</v>
      </c>
      <c r="G40" t="s">
        <v>263</v>
      </c>
    </row>
    <row r="41" spans="1:7" x14ac:dyDescent="0.2">
      <c r="A41" t="s">
        <v>2623</v>
      </c>
      <c r="B41" s="71">
        <v>108346.77000000009</v>
      </c>
      <c r="C41" t="s">
        <v>2624</v>
      </c>
      <c r="E41" t="s">
        <v>164</v>
      </c>
      <c r="F41" t="s">
        <v>153</v>
      </c>
      <c r="G41" t="s">
        <v>2625</v>
      </c>
    </row>
    <row r="42" spans="1:7" x14ac:dyDescent="0.2">
      <c r="A42" t="s">
        <v>493</v>
      </c>
      <c r="B42" s="71">
        <v>7029.71</v>
      </c>
      <c r="C42" t="s">
        <v>30</v>
      </c>
      <c r="E42" t="s">
        <v>158</v>
      </c>
      <c r="F42" t="s">
        <v>149</v>
      </c>
      <c r="G42" t="s">
        <v>264</v>
      </c>
    </row>
    <row r="43" spans="1:7" x14ac:dyDescent="0.2">
      <c r="A43" t="s">
        <v>495</v>
      </c>
      <c r="B43" s="71">
        <v>61080.15</v>
      </c>
      <c r="C43" t="s">
        <v>33</v>
      </c>
      <c r="E43" t="s">
        <v>32</v>
      </c>
      <c r="F43" t="s">
        <v>149</v>
      </c>
      <c r="G43" t="s">
        <v>265</v>
      </c>
    </row>
    <row r="44" spans="1:7" x14ac:dyDescent="0.2">
      <c r="A44" t="s">
        <v>2824</v>
      </c>
      <c r="B44" s="71">
        <v>8465.75</v>
      </c>
      <c r="C44" t="s">
        <v>2825</v>
      </c>
      <c r="D44" t="s">
        <v>2826</v>
      </c>
      <c r="E44" t="s">
        <v>161</v>
      </c>
      <c r="F44" t="s">
        <v>155</v>
      </c>
      <c r="G44" t="s">
        <v>2163</v>
      </c>
    </row>
    <row r="45" spans="1:7" ht="15.75" x14ac:dyDescent="0.25">
      <c r="A45" s="123" t="s">
        <v>294</v>
      </c>
      <c r="B45" s="124">
        <f>SUM(B7:B44)</f>
        <v>8616989.1000000015</v>
      </c>
    </row>
    <row r="46" spans="1:7" x14ac:dyDescent="0.2">
      <c r="A46" t="s">
        <v>2138</v>
      </c>
      <c r="B46" s="71">
        <v>6741.2</v>
      </c>
      <c r="C46" t="s">
        <v>2827</v>
      </c>
      <c r="D46" t="s">
        <v>2828</v>
      </c>
      <c r="E46" t="s">
        <v>2829</v>
      </c>
      <c r="F46" t="s">
        <v>43</v>
      </c>
      <c r="G46" t="s">
        <v>269</v>
      </c>
    </row>
    <row r="47" spans="1:7" x14ac:dyDescent="0.2">
      <c r="A47" t="s">
        <v>2830</v>
      </c>
      <c r="B47" s="71">
        <v>102345</v>
      </c>
      <c r="C47" t="s">
        <v>2831</v>
      </c>
      <c r="D47" t="s">
        <v>2832</v>
      </c>
      <c r="E47" t="s">
        <v>2833</v>
      </c>
      <c r="F47" t="s">
        <v>1</v>
      </c>
      <c r="G47" t="s">
        <v>2834</v>
      </c>
    </row>
    <row r="48" spans="1:7" x14ac:dyDescent="0.2">
      <c r="A48" t="s">
        <v>660</v>
      </c>
      <c r="B48" s="71">
        <v>6500</v>
      </c>
      <c r="C48" t="s">
        <v>661</v>
      </c>
      <c r="D48" t="s">
        <v>662</v>
      </c>
      <c r="E48" t="s">
        <v>197</v>
      </c>
      <c r="F48" t="s">
        <v>149</v>
      </c>
      <c r="G48" t="s">
        <v>235</v>
      </c>
    </row>
    <row r="49" spans="1:7" x14ac:dyDescent="0.2">
      <c r="A49" t="s">
        <v>2835</v>
      </c>
      <c r="B49" s="71">
        <v>5539</v>
      </c>
      <c r="C49" t="s">
        <v>971</v>
      </c>
      <c r="D49" t="s">
        <v>672</v>
      </c>
      <c r="E49" t="s">
        <v>42</v>
      </c>
      <c r="F49" t="s">
        <v>43</v>
      </c>
      <c r="G49" t="s">
        <v>269</v>
      </c>
    </row>
    <row r="50" spans="1:7" x14ac:dyDescent="0.2">
      <c r="A50" t="s">
        <v>2626</v>
      </c>
      <c r="B50" s="71">
        <v>32770</v>
      </c>
      <c r="C50" t="s">
        <v>2142</v>
      </c>
      <c r="E50" t="s">
        <v>2143</v>
      </c>
      <c r="F50" t="s">
        <v>21</v>
      </c>
      <c r="G50" t="s">
        <v>2144</v>
      </c>
    </row>
    <row r="51" spans="1:7" x14ac:dyDescent="0.2">
      <c r="A51" t="s">
        <v>2869</v>
      </c>
      <c r="B51" s="71">
        <v>586592.60000000009</v>
      </c>
      <c r="C51" t="s">
        <v>2836</v>
      </c>
      <c r="D51" t="s">
        <v>712</v>
      </c>
      <c r="E51" t="s">
        <v>1265</v>
      </c>
      <c r="F51" t="s">
        <v>149</v>
      </c>
      <c r="G51" t="s">
        <v>1266</v>
      </c>
    </row>
    <row r="52" spans="1:7" x14ac:dyDescent="0.2">
      <c r="A52" t="s">
        <v>2837</v>
      </c>
      <c r="B52" s="71">
        <v>7500</v>
      </c>
      <c r="C52" t="s">
        <v>1884</v>
      </c>
      <c r="E52" t="s">
        <v>2838</v>
      </c>
      <c r="F52" t="s">
        <v>177</v>
      </c>
      <c r="G52" t="s">
        <v>2839</v>
      </c>
    </row>
    <row r="53" spans="1:7" x14ac:dyDescent="0.2">
      <c r="A53" t="s">
        <v>2628</v>
      </c>
      <c r="B53" s="71">
        <v>48600</v>
      </c>
      <c r="C53" t="s">
        <v>2629</v>
      </c>
      <c r="E53" t="s">
        <v>2630</v>
      </c>
      <c r="F53" t="s">
        <v>149</v>
      </c>
      <c r="G53" t="s">
        <v>2631</v>
      </c>
    </row>
    <row r="54" spans="1:7" x14ac:dyDescent="0.2">
      <c r="A54" t="s">
        <v>2632</v>
      </c>
      <c r="B54" s="71">
        <v>120930.36</v>
      </c>
      <c r="C54" t="s">
        <v>1456</v>
      </c>
      <c r="E54" t="s">
        <v>154</v>
      </c>
      <c r="F54" t="s">
        <v>149</v>
      </c>
      <c r="G54" t="s">
        <v>231</v>
      </c>
    </row>
    <row r="55" spans="1:7" x14ac:dyDescent="0.2">
      <c r="A55" t="s">
        <v>955</v>
      </c>
      <c r="B55" s="71">
        <v>21703.5</v>
      </c>
      <c r="C55" t="s">
        <v>956</v>
      </c>
      <c r="E55" t="s">
        <v>957</v>
      </c>
      <c r="F55" t="s">
        <v>175</v>
      </c>
      <c r="G55" t="s">
        <v>2633</v>
      </c>
    </row>
    <row r="56" spans="1:7" x14ac:dyDescent="0.2">
      <c r="A56" t="s">
        <v>2634</v>
      </c>
      <c r="B56" s="71">
        <v>68218.25</v>
      </c>
      <c r="C56" t="s">
        <v>604</v>
      </c>
      <c r="E56" t="s">
        <v>605</v>
      </c>
      <c r="F56" t="s">
        <v>149</v>
      </c>
      <c r="G56" t="s">
        <v>606</v>
      </c>
    </row>
    <row r="57" spans="1:7" x14ac:dyDescent="0.2">
      <c r="A57" t="s">
        <v>607</v>
      </c>
      <c r="B57" s="71">
        <v>99999.96</v>
      </c>
      <c r="C57" t="s">
        <v>2635</v>
      </c>
      <c r="D57" t="s">
        <v>2636</v>
      </c>
      <c r="E57" t="s">
        <v>609</v>
      </c>
      <c r="F57" t="s">
        <v>155</v>
      </c>
      <c r="G57" t="s">
        <v>610</v>
      </c>
    </row>
    <row r="58" spans="1:7" x14ac:dyDescent="0.2">
      <c r="A58" t="s">
        <v>2637</v>
      </c>
      <c r="B58" s="71">
        <v>145243.02999999994</v>
      </c>
      <c r="C58" t="s">
        <v>2638</v>
      </c>
      <c r="D58" t="s">
        <v>1704</v>
      </c>
      <c r="E58" t="s">
        <v>169</v>
      </c>
      <c r="F58" t="s">
        <v>170</v>
      </c>
      <c r="G58" t="s">
        <v>2639</v>
      </c>
    </row>
    <row r="59" spans="1:7" x14ac:dyDescent="0.2">
      <c r="A59" t="s">
        <v>2640</v>
      </c>
      <c r="B59" s="71">
        <v>18185</v>
      </c>
      <c r="C59" t="s">
        <v>1480</v>
      </c>
      <c r="E59" t="s">
        <v>599</v>
      </c>
      <c r="F59" t="s">
        <v>166</v>
      </c>
      <c r="G59" t="s">
        <v>1481</v>
      </c>
    </row>
    <row r="60" spans="1:7" x14ac:dyDescent="0.2">
      <c r="A60" t="s">
        <v>944</v>
      </c>
      <c r="B60" s="71">
        <v>49433.5</v>
      </c>
      <c r="C60" t="s">
        <v>945</v>
      </c>
      <c r="E60" t="s">
        <v>946</v>
      </c>
      <c r="F60" t="s">
        <v>146</v>
      </c>
      <c r="G60" t="s">
        <v>2641</v>
      </c>
    </row>
    <row r="61" spans="1:7" x14ac:dyDescent="0.2">
      <c r="A61" t="s">
        <v>519</v>
      </c>
      <c r="B61" s="71">
        <v>5575</v>
      </c>
      <c r="C61" t="s">
        <v>520</v>
      </c>
      <c r="E61" t="s">
        <v>57</v>
      </c>
      <c r="F61" t="s">
        <v>174</v>
      </c>
      <c r="G61" t="s">
        <v>281</v>
      </c>
    </row>
    <row r="62" spans="1:7" x14ac:dyDescent="0.2">
      <c r="A62" t="s">
        <v>2253</v>
      </c>
      <c r="B62" s="71">
        <v>16000</v>
      </c>
      <c r="C62" t="s">
        <v>2642</v>
      </c>
      <c r="D62" t="s">
        <v>2627</v>
      </c>
      <c r="E62" t="s">
        <v>2255</v>
      </c>
      <c r="F62" t="s">
        <v>146</v>
      </c>
      <c r="G62" t="s">
        <v>2256</v>
      </c>
    </row>
    <row r="63" spans="1:7" x14ac:dyDescent="0.2">
      <c r="A63" t="s">
        <v>521</v>
      </c>
      <c r="B63" s="71">
        <v>228674.4</v>
      </c>
      <c r="C63" t="s">
        <v>62</v>
      </c>
      <c r="E63" t="s">
        <v>178</v>
      </c>
      <c r="F63" t="s">
        <v>149</v>
      </c>
      <c r="G63" t="s">
        <v>222</v>
      </c>
    </row>
    <row r="64" spans="1:7" x14ac:dyDescent="0.2">
      <c r="A64" t="s">
        <v>940</v>
      </c>
      <c r="B64" s="71">
        <v>369995.25</v>
      </c>
      <c r="C64" t="s">
        <v>529</v>
      </c>
      <c r="D64" t="s">
        <v>635</v>
      </c>
      <c r="E64" t="s">
        <v>313</v>
      </c>
      <c r="F64" t="s">
        <v>149</v>
      </c>
      <c r="G64" t="s">
        <v>314</v>
      </c>
    </row>
    <row r="65" spans="1:7" x14ac:dyDescent="0.2">
      <c r="A65" t="s">
        <v>2643</v>
      </c>
      <c r="B65" s="71">
        <v>121847.35999999999</v>
      </c>
      <c r="C65" t="s">
        <v>2644</v>
      </c>
      <c r="D65" t="s">
        <v>2645</v>
      </c>
      <c r="E65" t="s">
        <v>48</v>
      </c>
      <c r="F65" t="s">
        <v>165</v>
      </c>
      <c r="G65" t="s">
        <v>2646</v>
      </c>
    </row>
    <row r="66" spans="1:7" x14ac:dyDescent="0.2">
      <c r="A66" t="s">
        <v>2647</v>
      </c>
      <c r="B66" s="71">
        <v>191049.95</v>
      </c>
      <c r="C66" t="s">
        <v>2648</v>
      </c>
      <c r="D66" t="s">
        <v>2649</v>
      </c>
      <c r="E66" t="s">
        <v>2650</v>
      </c>
      <c r="F66" t="s">
        <v>149</v>
      </c>
      <c r="G66" t="s">
        <v>2651</v>
      </c>
    </row>
    <row r="67" spans="1:7" x14ac:dyDescent="0.2">
      <c r="A67" t="s">
        <v>2652</v>
      </c>
      <c r="B67" s="71">
        <v>51033.179999999993</v>
      </c>
      <c r="C67" t="s">
        <v>2653</v>
      </c>
      <c r="D67" t="s">
        <v>651</v>
      </c>
      <c r="E67" t="s">
        <v>937</v>
      </c>
      <c r="F67" t="s">
        <v>21</v>
      </c>
      <c r="G67" t="s">
        <v>2654</v>
      </c>
    </row>
    <row r="68" spans="1:7" x14ac:dyDescent="0.2">
      <c r="A68" t="s">
        <v>2840</v>
      </c>
      <c r="B68" s="71">
        <v>21832.489999999998</v>
      </c>
      <c r="C68" t="s">
        <v>2841</v>
      </c>
      <c r="D68" t="s">
        <v>2842</v>
      </c>
      <c r="E68" t="s">
        <v>169</v>
      </c>
      <c r="F68" t="s">
        <v>170</v>
      </c>
      <c r="G68" t="s">
        <v>2843</v>
      </c>
    </row>
    <row r="69" spans="1:7" x14ac:dyDescent="0.2">
      <c r="A69" t="s">
        <v>2655</v>
      </c>
      <c r="B69" s="71">
        <v>268125</v>
      </c>
      <c r="C69" t="s">
        <v>2656</v>
      </c>
      <c r="D69" t="s">
        <v>2657</v>
      </c>
      <c r="E69" t="s">
        <v>1468</v>
      </c>
      <c r="F69" t="s">
        <v>159</v>
      </c>
      <c r="G69" t="s">
        <v>2658</v>
      </c>
    </row>
    <row r="70" spans="1:7" x14ac:dyDescent="0.2">
      <c r="A70" t="s">
        <v>533</v>
      </c>
      <c r="B70" s="71">
        <v>5145532.629999999</v>
      </c>
      <c r="C70" t="s">
        <v>586</v>
      </c>
      <c r="D70" t="s">
        <v>635</v>
      </c>
      <c r="E70" t="s">
        <v>587</v>
      </c>
      <c r="F70" t="s">
        <v>157</v>
      </c>
      <c r="G70" t="s">
        <v>588</v>
      </c>
    </row>
    <row r="71" spans="1:7" x14ac:dyDescent="0.2">
      <c r="A71" t="s">
        <v>2870</v>
      </c>
      <c r="B71" s="71">
        <v>5950.8</v>
      </c>
      <c r="C71" t="s">
        <v>2844</v>
      </c>
      <c r="E71" t="s">
        <v>196</v>
      </c>
      <c r="F71" t="s">
        <v>149</v>
      </c>
      <c r="G71" t="s">
        <v>234</v>
      </c>
    </row>
    <row r="72" spans="1:7" ht="15.75" x14ac:dyDescent="0.25">
      <c r="A72" s="123" t="s">
        <v>295</v>
      </c>
      <c r="B72" s="124">
        <f>SUM(B46:B71)</f>
        <v>7745917.46</v>
      </c>
    </row>
    <row r="73" spans="1:7" x14ac:dyDescent="0.2">
      <c r="A73" t="s">
        <v>534</v>
      </c>
      <c r="B73" s="71">
        <v>1335297.95</v>
      </c>
      <c r="C73" t="s">
        <v>72</v>
      </c>
      <c r="D73" t="s">
        <v>288</v>
      </c>
      <c r="E73" t="s">
        <v>73</v>
      </c>
      <c r="F73" t="s">
        <v>159</v>
      </c>
      <c r="G73" t="s">
        <v>289</v>
      </c>
    </row>
    <row r="74" spans="1:7" x14ac:dyDescent="0.2">
      <c r="A74" t="s">
        <v>2845</v>
      </c>
      <c r="B74" s="71">
        <v>7540</v>
      </c>
      <c r="C74" t="s">
        <v>2846</v>
      </c>
      <c r="E74" t="s">
        <v>158</v>
      </c>
      <c r="F74" t="s">
        <v>149</v>
      </c>
      <c r="G74" t="s">
        <v>2847</v>
      </c>
    </row>
    <row r="75" spans="1:7" x14ac:dyDescent="0.2">
      <c r="A75" t="s">
        <v>2871</v>
      </c>
      <c r="B75" s="71">
        <v>12500</v>
      </c>
      <c r="C75" t="s">
        <v>2848</v>
      </c>
      <c r="E75" t="s">
        <v>655</v>
      </c>
      <c r="F75" t="s">
        <v>177</v>
      </c>
      <c r="G75" t="s">
        <v>2849</v>
      </c>
    </row>
    <row r="76" spans="1:7" x14ac:dyDescent="0.2">
      <c r="A76" t="s">
        <v>541</v>
      </c>
      <c r="B76" s="71">
        <v>69268.56</v>
      </c>
      <c r="C76" t="s">
        <v>542</v>
      </c>
      <c r="D76" t="s">
        <v>731</v>
      </c>
      <c r="E76" t="s">
        <v>543</v>
      </c>
      <c r="F76" t="s">
        <v>149</v>
      </c>
      <c r="G76" t="s">
        <v>544</v>
      </c>
    </row>
    <row r="77" spans="1:7" x14ac:dyDescent="0.2">
      <c r="A77" t="s">
        <v>2850</v>
      </c>
      <c r="B77" s="71">
        <v>7366.3099999999995</v>
      </c>
      <c r="C77" t="s">
        <v>2851</v>
      </c>
      <c r="E77" t="s">
        <v>158</v>
      </c>
      <c r="F77" t="s">
        <v>149</v>
      </c>
      <c r="G77" t="s">
        <v>2852</v>
      </c>
    </row>
    <row r="78" spans="1:7" x14ac:dyDescent="0.2">
      <c r="A78" t="s">
        <v>452</v>
      </c>
      <c r="B78" s="71">
        <v>25348.86</v>
      </c>
      <c r="C78" t="s">
        <v>732</v>
      </c>
      <c r="E78" t="s">
        <v>733</v>
      </c>
      <c r="F78" t="s">
        <v>350</v>
      </c>
      <c r="G78" t="s">
        <v>2659</v>
      </c>
    </row>
    <row r="79" spans="1:7" x14ac:dyDescent="0.2">
      <c r="A79" t="s">
        <v>545</v>
      </c>
      <c r="B79" s="71">
        <v>16323.16</v>
      </c>
      <c r="C79" t="s">
        <v>78</v>
      </c>
      <c r="E79" t="s">
        <v>79</v>
      </c>
      <c r="F79" t="s">
        <v>149</v>
      </c>
      <c r="G79" t="s">
        <v>292</v>
      </c>
    </row>
    <row r="80" spans="1:7" x14ac:dyDescent="0.2">
      <c r="A80" t="s">
        <v>1013</v>
      </c>
      <c r="B80" s="71">
        <v>5000</v>
      </c>
      <c r="C80" t="s">
        <v>1014</v>
      </c>
      <c r="D80" t="s">
        <v>636</v>
      </c>
      <c r="E80" t="s">
        <v>1015</v>
      </c>
      <c r="F80" t="s">
        <v>159</v>
      </c>
      <c r="G80" t="s">
        <v>1016</v>
      </c>
    </row>
    <row r="81" spans="1:7" x14ac:dyDescent="0.2">
      <c r="A81" t="s">
        <v>2660</v>
      </c>
      <c r="B81" s="71">
        <v>54762.71</v>
      </c>
      <c r="C81" t="s">
        <v>2661</v>
      </c>
      <c r="E81" t="s">
        <v>2662</v>
      </c>
      <c r="F81" t="s">
        <v>177</v>
      </c>
      <c r="G81" t="s">
        <v>2663</v>
      </c>
    </row>
    <row r="82" spans="1:7" x14ac:dyDescent="0.2">
      <c r="A82" t="s">
        <v>2664</v>
      </c>
      <c r="B82" s="71">
        <v>203127.42</v>
      </c>
      <c r="C82" t="s">
        <v>2665</v>
      </c>
      <c r="E82" t="s">
        <v>163</v>
      </c>
      <c r="F82" t="s">
        <v>149</v>
      </c>
      <c r="G82" t="s">
        <v>219</v>
      </c>
    </row>
    <row r="83" spans="1:7" ht="15.75" x14ac:dyDescent="0.25">
      <c r="A83" s="123" t="s">
        <v>296</v>
      </c>
      <c r="B83" s="124">
        <f>SUM(B73:B82)</f>
        <v>1736534.97</v>
      </c>
    </row>
    <row r="84" spans="1:7" ht="15.75" x14ac:dyDescent="0.25">
      <c r="A84" s="123" t="s">
        <v>126</v>
      </c>
      <c r="B84" s="124">
        <f>B6+B45+B72+B83</f>
        <v>18304576.740000002</v>
      </c>
    </row>
  </sheetData>
  <pageMargins left="0.7" right="0.7" top="0.75" bottom="0.75" header="0.3" footer="0.3"/>
  <pageSetup scale="61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M253"/>
  <sheetViews>
    <sheetView topLeftCell="A226" workbookViewId="0">
      <selection activeCell="D268" sqref="D268"/>
    </sheetView>
  </sheetViews>
  <sheetFormatPr defaultRowHeight="12.75" x14ac:dyDescent="0.2"/>
  <cols>
    <col min="1" max="1" width="17.28515625" bestFit="1" customWidth="1"/>
    <col min="2" max="2" width="49.7109375" bestFit="1" customWidth="1"/>
    <col min="3" max="3" width="12.42578125" bestFit="1" customWidth="1"/>
    <col min="4" max="4" width="29.7109375" bestFit="1" customWidth="1"/>
    <col min="5" max="5" width="29" bestFit="1" customWidth="1"/>
    <col min="6" max="6" width="17.7109375" bestFit="1" customWidth="1"/>
    <col min="7" max="7" width="7" bestFit="1" customWidth="1"/>
    <col min="8" max="8" width="10.7109375" bestFit="1" customWidth="1"/>
    <col min="9" max="10" width="6.42578125" customWidth="1"/>
    <col min="11" max="11" width="7" customWidth="1"/>
    <col min="12" max="12" width="40.140625" bestFit="1" customWidth="1"/>
    <col min="13" max="13" width="47.140625" bestFit="1" customWidth="1"/>
  </cols>
  <sheetData>
    <row r="1" spans="1:13" ht="15" x14ac:dyDescent="0.25">
      <c r="A1" s="106" t="s">
        <v>1697</v>
      </c>
      <c r="B1" s="106" t="s">
        <v>1698</v>
      </c>
      <c r="C1" s="106" t="s">
        <v>110</v>
      </c>
      <c r="D1" s="103" t="s">
        <v>1115</v>
      </c>
      <c r="E1" s="103" t="s">
        <v>1116</v>
      </c>
      <c r="F1" s="103" t="s">
        <v>212</v>
      </c>
      <c r="G1" s="103" t="s">
        <v>213</v>
      </c>
      <c r="H1" s="103" t="s">
        <v>214</v>
      </c>
      <c r="I1" s="103" t="s">
        <v>1117</v>
      </c>
      <c r="J1" s="103" t="s">
        <v>548</v>
      </c>
      <c r="K1" s="103" t="s">
        <v>549</v>
      </c>
      <c r="L1" s="103" t="s">
        <v>411</v>
      </c>
      <c r="M1" s="103" t="s">
        <v>1118</v>
      </c>
    </row>
    <row r="2" spans="1:13" x14ac:dyDescent="0.2">
      <c r="A2">
        <v>184643</v>
      </c>
      <c r="B2" t="s">
        <v>935</v>
      </c>
      <c r="C2" s="107">
        <v>14000</v>
      </c>
      <c r="D2" t="s">
        <v>936</v>
      </c>
      <c r="F2" t="s">
        <v>937</v>
      </c>
      <c r="G2" t="s">
        <v>21</v>
      </c>
      <c r="H2" t="s">
        <v>938</v>
      </c>
      <c r="I2">
        <v>1</v>
      </c>
      <c r="J2" t="s">
        <v>321</v>
      </c>
      <c r="K2" t="s">
        <v>322</v>
      </c>
      <c r="L2" t="s">
        <v>939</v>
      </c>
      <c r="M2" t="s">
        <v>341</v>
      </c>
    </row>
    <row r="3" spans="1:13" x14ac:dyDescent="0.2">
      <c r="A3">
        <v>48228</v>
      </c>
      <c r="B3" t="s">
        <v>412</v>
      </c>
      <c r="C3" s="107">
        <v>15704.54</v>
      </c>
      <c r="D3" t="s">
        <v>740</v>
      </c>
      <c r="F3" t="s">
        <v>151</v>
      </c>
      <c r="G3" t="s">
        <v>148</v>
      </c>
      <c r="H3" t="s">
        <v>327</v>
      </c>
      <c r="I3">
        <v>1</v>
      </c>
      <c r="J3" t="s">
        <v>321</v>
      </c>
      <c r="K3" t="s">
        <v>322</v>
      </c>
      <c r="L3" t="s">
        <v>323</v>
      </c>
      <c r="M3" t="s">
        <v>341</v>
      </c>
    </row>
    <row r="4" spans="1:13" x14ac:dyDescent="0.2">
      <c r="A4">
        <v>177512</v>
      </c>
      <c r="B4" t="s">
        <v>741</v>
      </c>
      <c r="C4" s="107">
        <v>13376</v>
      </c>
      <c r="D4" t="s">
        <v>742</v>
      </c>
      <c r="F4" t="s">
        <v>743</v>
      </c>
      <c r="G4" t="s">
        <v>146</v>
      </c>
      <c r="H4" t="s">
        <v>744</v>
      </c>
      <c r="I4">
        <v>1</v>
      </c>
      <c r="J4" t="s">
        <v>321</v>
      </c>
      <c r="K4" t="s">
        <v>322</v>
      </c>
      <c r="L4" t="s">
        <v>323</v>
      </c>
      <c r="M4" t="s">
        <v>341</v>
      </c>
    </row>
    <row r="5" spans="1:13" x14ac:dyDescent="0.2">
      <c r="A5">
        <v>37173</v>
      </c>
      <c r="B5" t="s">
        <v>413</v>
      </c>
      <c r="C5" s="107">
        <v>121174.59</v>
      </c>
      <c r="D5" t="s">
        <v>1122</v>
      </c>
      <c r="F5" t="s">
        <v>154</v>
      </c>
      <c r="G5" t="s">
        <v>149</v>
      </c>
      <c r="H5" t="s">
        <v>1123</v>
      </c>
      <c r="I5">
        <v>1</v>
      </c>
      <c r="J5" t="s">
        <v>321</v>
      </c>
      <c r="K5" t="s">
        <v>322</v>
      </c>
      <c r="L5" t="s">
        <v>340</v>
      </c>
      <c r="M5" t="s">
        <v>341</v>
      </c>
    </row>
    <row r="6" spans="1:13" x14ac:dyDescent="0.2">
      <c r="A6">
        <v>202</v>
      </c>
      <c r="B6" t="s">
        <v>414</v>
      </c>
      <c r="C6" s="107">
        <v>638031.15999999992</v>
      </c>
      <c r="D6" t="s">
        <v>324</v>
      </c>
      <c r="F6" t="s">
        <v>325</v>
      </c>
      <c r="G6" t="s">
        <v>155</v>
      </c>
      <c r="H6" t="s">
        <v>326</v>
      </c>
      <c r="I6">
        <v>1</v>
      </c>
      <c r="J6" t="s">
        <v>321</v>
      </c>
      <c r="K6" t="s">
        <v>322</v>
      </c>
      <c r="L6" t="s">
        <v>323</v>
      </c>
      <c r="M6" t="s">
        <v>341</v>
      </c>
    </row>
    <row r="7" spans="1:13" x14ac:dyDescent="0.2">
      <c r="A7">
        <v>220290</v>
      </c>
      <c r="B7" t="s">
        <v>1702</v>
      </c>
      <c r="C7" s="107">
        <v>758.81</v>
      </c>
      <c r="D7" t="s">
        <v>1703</v>
      </c>
      <c r="E7" t="s">
        <v>1704</v>
      </c>
      <c r="F7" t="s">
        <v>169</v>
      </c>
      <c r="G7" t="s">
        <v>170</v>
      </c>
      <c r="H7" t="s">
        <v>1705</v>
      </c>
      <c r="I7">
        <v>1</v>
      </c>
      <c r="J7" t="s">
        <v>321</v>
      </c>
      <c r="K7" t="s">
        <v>322</v>
      </c>
      <c r="L7" t="s">
        <v>1706</v>
      </c>
      <c r="M7" t="s">
        <v>341</v>
      </c>
    </row>
    <row r="8" spans="1:13" x14ac:dyDescent="0.2">
      <c r="A8">
        <v>153546</v>
      </c>
      <c r="B8" t="s">
        <v>673</v>
      </c>
      <c r="C8" s="107">
        <v>10980</v>
      </c>
      <c r="D8" t="s">
        <v>674</v>
      </c>
      <c r="E8" t="s">
        <v>675</v>
      </c>
      <c r="F8" t="s">
        <v>171</v>
      </c>
      <c r="G8" t="s">
        <v>166</v>
      </c>
      <c r="H8" t="s">
        <v>676</v>
      </c>
      <c r="I8">
        <v>1</v>
      </c>
      <c r="J8" t="s">
        <v>321</v>
      </c>
      <c r="K8" t="s">
        <v>322</v>
      </c>
      <c r="L8" t="s">
        <v>46</v>
      </c>
      <c r="M8" t="s">
        <v>341</v>
      </c>
    </row>
    <row r="9" spans="1:13" x14ac:dyDescent="0.2">
      <c r="A9">
        <v>831</v>
      </c>
      <c r="B9" t="s">
        <v>415</v>
      </c>
      <c r="C9" s="107">
        <v>73443</v>
      </c>
      <c r="D9" t="s">
        <v>328</v>
      </c>
      <c r="F9" t="s">
        <v>329</v>
      </c>
      <c r="G9" t="s">
        <v>148</v>
      </c>
      <c r="H9" t="s">
        <v>330</v>
      </c>
      <c r="I9">
        <v>1</v>
      </c>
      <c r="J9" t="s">
        <v>321</v>
      </c>
      <c r="K9" t="s">
        <v>322</v>
      </c>
      <c r="L9" t="s">
        <v>323</v>
      </c>
      <c r="M9" t="s">
        <v>341</v>
      </c>
    </row>
    <row r="10" spans="1:13" x14ac:dyDescent="0.2">
      <c r="A10">
        <v>330</v>
      </c>
      <c r="B10" t="s">
        <v>416</v>
      </c>
      <c r="C10" s="107">
        <v>511502.25</v>
      </c>
      <c r="D10" t="s">
        <v>335</v>
      </c>
      <c r="F10" t="s">
        <v>336</v>
      </c>
      <c r="G10" t="s">
        <v>157</v>
      </c>
      <c r="H10" t="s">
        <v>337</v>
      </c>
      <c r="I10">
        <v>1</v>
      </c>
      <c r="J10" t="s">
        <v>321</v>
      </c>
      <c r="K10" t="s">
        <v>322</v>
      </c>
      <c r="L10" t="s">
        <v>331</v>
      </c>
      <c r="M10" t="s">
        <v>341</v>
      </c>
    </row>
    <row r="11" spans="1:13" x14ac:dyDescent="0.2">
      <c r="A11">
        <v>213207</v>
      </c>
      <c r="B11" t="s">
        <v>1708</v>
      </c>
      <c r="C11" s="107">
        <v>2231</v>
      </c>
      <c r="D11" t="s">
        <v>1709</v>
      </c>
      <c r="E11" t="s">
        <v>657</v>
      </c>
      <c r="F11" t="s">
        <v>1710</v>
      </c>
      <c r="H11" t="s">
        <v>1711</v>
      </c>
      <c r="I11">
        <v>1</v>
      </c>
      <c r="J11" t="s">
        <v>321</v>
      </c>
      <c r="K11" t="s">
        <v>322</v>
      </c>
      <c r="L11" t="s">
        <v>939</v>
      </c>
      <c r="M11" t="s">
        <v>341</v>
      </c>
    </row>
    <row r="12" spans="1:13" x14ac:dyDescent="0.2">
      <c r="A12">
        <v>220137</v>
      </c>
      <c r="B12" t="s">
        <v>1713</v>
      </c>
      <c r="C12" s="107">
        <v>7875</v>
      </c>
      <c r="D12" t="s">
        <v>1714</v>
      </c>
      <c r="F12" t="s">
        <v>1715</v>
      </c>
      <c r="G12" t="s">
        <v>157</v>
      </c>
      <c r="H12" t="s">
        <v>1716</v>
      </c>
      <c r="I12">
        <v>1</v>
      </c>
      <c r="J12" t="s">
        <v>321</v>
      </c>
      <c r="K12" t="s">
        <v>322</v>
      </c>
      <c r="L12" t="s">
        <v>939</v>
      </c>
      <c r="M12" t="s">
        <v>341</v>
      </c>
    </row>
    <row r="13" spans="1:13" x14ac:dyDescent="0.2">
      <c r="A13">
        <v>2518</v>
      </c>
      <c r="B13" t="s">
        <v>417</v>
      </c>
      <c r="C13" s="107">
        <v>154773.70000000001</v>
      </c>
      <c r="D13" t="s">
        <v>418</v>
      </c>
      <c r="F13" t="s">
        <v>161</v>
      </c>
      <c r="G13" t="s">
        <v>155</v>
      </c>
      <c r="H13" t="s">
        <v>339</v>
      </c>
      <c r="I13">
        <v>1</v>
      </c>
      <c r="J13" t="s">
        <v>321</v>
      </c>
      <c r="K13" t="s">
        <v>322</v>
      </c>
      <c r="L13" t="s">
        <v>331</v>
      </c>
      <c r="M13" t="s">
        <v>341</v>
      </c>
    </row>
    <row r="14" spans="1:13" x14ac:dyDescent="0.2">
      <c r="A14">
        <v>198938</v>
      </c>
      <c r="B14" t="s">
        <v>941</v>
      </c>
      <c r="C14" s="107">
        <v>207177.8</v>
      </c>
      <c r="D14" t="s">
        <v>942</v>
      </c>
      <c r="E14" t="s">
        <v>635</v>
      </c>
      <c r="F14" t="s">
        <v>196</v>
      </c>
      <c r="G14" t="s">
        <v>149</v>
      </c>
      <c r="H14" t="s">
        <v>234</v>
      </c>
      <c r="I14">
        <v>1</v>
      </c>
      <c r="J14" t="s">
        <v>321</v>
      </c>
      <c r="K14" t="s">
        <v>322</v>
      </c>
      <c r="L14" t="s">
        <v>943</v>
      </c>
      <c r="M14" t="s">
        <v>341</v>
      </c>
    </row>
    <row r="15" spans="1:13" x14ac:dyDescent="0.2">
      <c r="A15">
        <v>169174</v>
      </c>
      <c r="B15" t="s">
        <v>746</v>
      </c>
      <c r="C15" s="107">
        <v>5551.74</v>
      </c>
      <c r="D15" t="s">
        <v>747</v>
      </c>
      <c r="F15" t="s">
        <v>195</v>
      </c>
      <c r="G15" t="s">
        <v>149</v>
      </c>
      <c r="H15" t="s">
        <v>233</v>
      </c>
      <c r="I15">
        <v>1</v>
      </c>
      <c r="J15" t="s">
        <v>321</v>
      </c>
      <c r="K15" t="s">
        <v>322</v>
      </c>
      <c r="L15" t="s">
        <v>784</v>
      </c>
      <c r="M15" t="s">
        <v>341</v>
      </c>
    </row>
    <row r="16" spans="1:13" x14ac:dyDescent="0.2">
      <c r="A16">
        <v>65</v>
      </c>
      <c r="B16" t="s">
        <v>419</v>
      </c>
      <c r="C16" s="107">
        <v>4032</v>
      </c>
      <c r="D16" t="s">
        <v>332</v>
      </c>
      <c r="F16" t="s">
        <v>333</v>
      </c>
      <c r="G16" t="s">
        <v>146</v>
      </c>
      <c r="H16" t="s">
        <v>334</v>
      </c>
      <c r="I16">
        <v>1</v>
      </c>
      <c r="J16" t="s">
        <v>321</v>
      </c>
      <c r="K16" t="s">
        <v>322</v>
      </c>
      <c r="L16" t="s">
        <v>331</v>
      </c>
      <c r="M16" t="s">
        <v>341</v>
      </c>
    </row>
    <row r="17" spans="1:13" x14ac:dyDescent="0.2">
      <c r="A17">
        <v>86217</v>
      </c>
      <c r="B17" t="s">
        <v>984</v>
      </c>
      <c r="C17" s="107">
        <v>1482.7899999999997</v>
      </c>
      <c r="D17" t="s">
        <v>1145</v>
      </c>
      <c r="F17" t="s">
        <v>1146</v>
      </c>
      <c r="G17" t="s">
        <v>179</v>
      </c>
      <c r="H17" t="s">
        <v>1147</v>
      </c>
      <c r="I17">
        <v>1</v>
      </c>
      <c r="J17" t="s">
        <v>321</v>
      </c>
      <c r="K17" t="s">
        <v>322</v>
      </c>
      <c r="L17" t="s">
        <v>331</v>
      </c>
      <c r="M17" t="s">
        <v>341</v>
      </c>
    </row>
    <row r="18" spans="1:13" x14ac:dyDescent="0.2">
      <c r="A18">
        <v>199846</v>
      </c>
      <c r="B18" t="s">
        <v>1729</v>
      </c>
      <c r="C18" s="107">
        <v>10985</v>
      </c>
      <c r="D18" t="s">
        <v>1730</v>
      </c>
      <c r="E18" t="s">
        <v>1004</v>
      </c>
      <c r="F18" t="s">
        <v>710</v>
      </c>
      <c r="G18" t="s">
        <v>174</v>
      </c>
      <c r="H18" t="s">
        <v>1731</v>
      </c>
      <c r="I18">
        <v>1</v>
      </c>
      <c r="J18" t="s">
        <v>321</v>
      </c>
      <c r="K18" t="s">
        <v>322</v>
      </c>
      <c r="L18" t="s">
        <v>331</v>
      </c>
      <c r="M18" t="s">
        <v>341</v>
      </c>
    </row>
    <row r="19" spans="1:13" x14ac:dyDescent="0.2">
      <c r="A19">
        <v>202767</v>
      </c>
      <c r="B19" t="s">
        <v>1536</v>
      </c>
      <c r="C19" s="107">
        <v>3200</v>
      </c>
      <c r="D19" t="s">
        <v>1537</v>
      </c>
      <c r="E19" t="s">
        <v>1004</v>
      </c>
      <c r="F19" t="s">
        <v>171</v>
      </c>
      <c r="G19" t="s">
        <v>166</v>
      </c>
      <c r="H19" t="s">
        <v>1538</v>
      </c>
      <c r="I19">
        <v>1</v>
      </c>
      <c r="J19" t="s">
        <v>321</v>
      </c>
      <c r="K19" t="s">
        <v>322</v>
      </c>
      <c r="L19" t="s">
        <v>1539</v>
      </c>
      <c r="M19" t="s">
        <v>341</v>
      </c>
    </row>
    <row r="20" spans="1:13" x14ac:dyDescent="0.2">
      <c r="A20">
        <v>209298</v>
      </c>
      <c r="B20" t="s">
        <v>1552</v>
      </c>
      <c r="C20" s="107">
        <v>7000</v>
      </c>
      <c r="D20" t="s">
        <v>1553</v>
      </c>
      <c r="F20" t="s">
        <v>1554</v>
      </c>
      <c r="G20" t="s">
        <v>168</v>
      </c>
      <c r="H20" t="s">
        <v>1555</v>
      </c>
      <c r="I20">
        <v>1</v>
      </c>
      <c r="J20" t="s">
        <v>321</v>
      </c>
      <c r="K20" t="s">
        <v>322</v>
      </c>
      <c r="L20" t="s">
        <v>1129</v>
      </c>
      <c r="M20" t="s">
        <v>341</v>
      </c>
    </row>
    <row r="21" spans="1:13" x14ac:dyDescent="0.2">
      <c r="A21">
        <v>201761</v>
      </c>
      <c r="B21" t="s">
        <v>1150</v>
      </c>
      <c r="C21" s="107">
        <v>9787.5</v>
      </c>
      <c r="D21" t="s">
        <v>1151</v>
      </c>
      <c r="F21" t="s">
        <v>1152</v>
      </c>
      <c r="G21" t="s">
        <v>146</v>
      </c>
      <c r="H21" t="s">
        <v>1153</v>
      </c>
      <c r="I21">
        <v>1</v>
      </c>
      <c r="J21" t="s">
        <v>321</v>
      </c>
      <c r="K21" t="s">
        <v>322</v>
      </c>
      <c r="L21" t="s">
        <v>331</v>
      </c>
      <c r="M21" t="s">
        <v>341</v>
      </c>
    </row>
    <row r="22" spans="1:13" x14ac:dyDescent="0.2">
      <c r="A22">
        <v>129660</v>
      </c>
      <c r="B22" t="s">
        <v>422</v>
      </c>
      <c r="C22" s="107">
        <v>423159.38</v>
      </c>
      <c r="D22" t="s">
        <v>423</v>
      </c>
      <c r="F22" t="s">
        <v>176</v>
      </c>
      <c r="G22" t="s">
        <v>148</v>
      </c>
      <c r="H22" t="s">
        <v>424</v>
      </c>
      <c r="I22">
        <v>1</v>
      </c>
      <c r="J22" t="s">
        <v>321</v>
      </c>
      <c r="K22" t="s">
        <v>322</v>
      </c>
      <c r="L22" t="s">
        <v>425</v>
      </c>
      <c r="M22" t="s">
        <v>341</v>
      </c>
    </row>
    <row r="23" spans="1:13" x14ac:dyDescent="0.2">
      <c r="A23">
        <v>1068</v>
      </c>
      <c r="B23" t="s">
        <v>1041</v>
      </c>
      <c r="C23" s="107">
        <v>546</v>
      </c>
      <c r="D23" t="s">
        <v>1042</v>
      </c>
      <c r="F23" t="s">
        <v>164</v>
      </c>
      <c r="G23" t="s">
        <v>153</v>
      </c>
      <c r="H23" t="s">
        <v>1043</v>
      </c>
      <c r="I23">
        <v>2</v>
      </c>
      <c r="J23" t="s">
        <v>321</v>
      </c>
      <c r="K23" t="s">
        <v>342</v>
      </c>
      <c r="L23" t="s">
        <v>343</v>
      </c>
      <c r="M23" t="s">
        <v>377</v>
      </c>
    </row>
    <row r="24" spans="1:13" x14ac:dyDescent="0.2">
      <c r="A24">
        <v>1130</v>
      </c>
      <c r="B24" t="s">
        <v>1157</v>
      </c>
      <c r="C24" s="107">
        <v>30115</v>
      </c>
      <c r="D24" t="s">
        <v>426</v>
      </c>
      <c r="F24" t="s">
        <v>427</v>
      </c>
      <c r="G24" t="s">
        <v>187</v>
      </c>
      <c r="H24" t="s">
        <v>428</v>
      </c>
      <c r="I24">
        <v>2</v>
      </c>
      <c r="J24" t="s">
        <v>321</v>
      </c>
      <c r="K24" t="s">
        <v>342</v>
      </c>
      <c r="L24" t="s">
        <v>343</v>
      </c>
      <c r="M24" t="s">
        <v>377</v>
      </c>
    </row>
    <row r="25" spans="1:13" x14ac:dyDescent="0.2">
      <c r="A25">
        <v>127</v>
      </c>
      <c r="B25" t="s">
        <v>1159</v>
      </c>
      <c r="C25" s="107">
        <v>40605.910000000003</v>
      </c>
      <c r="D25" t="s">
        <v>344</v>
      </c>
      <c r="F25" t="s">
        <v>169</v>
      </c>
      <c r="G25" t="s">
        <v>170</v>
      </c>
      <c r="H25" t="s">
        <v>345</v>
      </c>
      <c r="I25">
        <v>2</v>
      </c>
      <c r="J25" t="s">
        <v>321</v>
      </c>
      <c r="K25" t="s">
        <v>342</v>
      </c>
      <c r="L25" t="s">
        <v>343</v>
      </c>
      <c r="M25" t="s">
        <v>377</v>
      </c>
    </row>
    <row r="26" spans="1:13" x14ac:dyDescent="0.2">
      <c r="A26">
        <v>140</v>
      </c>
      <c r="B26" t="s">
        <v>429</v>
      </c>
      <c r="C26" s="107">
        <v>8327.4</v>
      </c>
      <c r="D26" t="s">
        <v>1161</v>
      </c>
      <c r="F26" t="s">
        <v>370</v>
      </c>
      <c r="G26" t="s">
        <v>146</v>
      </c>
      <c r="H26" t="s">
        <v>371</v>
      </c>
      <c r="I26">
        <v>2</v>
      </c>
      <c r="J26" t="s">
        <v>321</v>
      </c>
      <c r="K26" t="s">
        <v>342</v>
      </c>
      <c r="L26" t="s">
        <v>550</v>
      </c>
      <c r="M26" t="s">
        <v>377</v>
      </c>
    </row>
    <row r="27" spans="1:13" x14ac:dyDescent="0.2">
      <c r="A27">
        <v>343</v>
      </c>
      <c r="B27" t="s">
        <v>1044</v>
      </c>
      <c r="C27" s="107">
        <v>68374.120000000024</v>
      </c>
      <c r="D27" t="s">
        <v>1045</v>
      </c>
      <c r="F27" t="s">
        <v>1046</v>
      </c>
      <c r="G27" t="s">
        <v>155</v>
      </c>
      <c r="H27" t="s">
        <v>1047</v>
      </c>
      <c r="I27">
        <v>2</v>
      </c>
      <c r="J27" t="s">
        <v>321</v>
      </c>
      <c r="K27" t="s">
        <v>342</v>
      </c>
      <c r="L27" t="s">
        <v>1048</v>
      </c>
      <c r="M27" t="s">
        <v>377</v>
      </c>
    </row>
    <row r="28" spans="1:13" x14ac:dyDescent="0.2">
      <c r="A28">
        <v>212771</v>
      </c>
      <c r="B28" t="s">
        <v>1745</v>
      </c>
      <c r="C28" s="107">
        <v>1725</v>
      </c>
      <c r="D28" t="s">
        <v>1746</v>
      </c>
      <c r="F28" t="s">
        <v>1747</v>
      </c>
      <c r="G28" t="s">
        <v>172</v>
      </c>
      <c r="H28" t="s">
        <v>1748</v>
      </c>
      <c r="I28">
        <v>2</v>
      </c>
      <c r="J28" t="s">
        <v>321</v>
      </c>
      <c r="K28" t="s">
        <v>342</v>
      </c>
      <c r="L28" t="s">
        <v>1749</v>
      </c>
      <c r="M28" t="s">
        <v>377</v>
      </c>
    </row>
    <row r="29" spans="1:13" x14ac:dyDescent="0.2">
      <c r="A29">
        <v>195</v>
      </c>
      <c r="B29" t="s">
        <v>430</v>
      </c>
      <c r="C29" s="107">
        <v>11917.380000000012</v>
      </c>
      <c r="D29" t="s">
        <v>374</v>
      </c>
      <c r="F29" t="s">
        <v>375</v>
      </c>
      <c r="G29" t="s">
        <v>165</v>
      </c>
      <c r="H29" t="s">
        <v>376</v>
      </c>
      <c r="I29">
        <v>2</v>
      </c>
      <c r="J29" t="s">
        <v>321</v>
      </c>
      <c r="K29" t="s">
        <v>342</v>
      </c>
      <c r="L29" t="s">
        <v>373</v>
      </c>
      <c r="M29" t="s">
        <v>377</v>
      </c>
    </row>
    <row r="30" spans="1:13" x14ac:dyDescent="0.2">
      <c r="A30">
        <v>36899</v>
      </c>
      <c r="B30" t="s">
        <v>431</v>
      </c>
      <c r="C30" s="107">
        <v>3430</v>
      </c>
      <c r="D30" t="s">
        <v>753</v>
      </c>
      <c r="E30" t="s">
        <v>754</v>
      </c>
      <c r="F30" t="s">
        <v>365</v>
      </c>
      <c r="G30" t="s">
        <v>174</v>
      </c>
      <c r="H30" t="s">
        <v>366</v>
      </c>
      <c r="I30">
        <v>2</v>
      </c>
      <c r="J30" t="s">
        <v>321</v>
      </c>
      <c r="K30" t="s">
        <v>342</v>
      </c>
      <c r="L30" t="s">
        <v>364</v>
      </c>
      <c r="M30" t="s">
        <v>377</v>
      </c>
    </row>
    <row r="31" spans="1:13" x14ac:dyDescent="0.2">
      <c r="A31">
        <v>341</v>
      </c>
      <c r="B31" t="s">
        <v>1751</v>
      </c>
      <c r="C31" s="107">
        <v>86.02</v>
      </c>
      <c r="D31" t="s">
        <v>1752</v>
      </c>
      <c r="F31" t="s">
        <v>1575</v>
      </c>
      <c r="G31" t="s">
        <v>350</v>
      </c>
      <c r="H31" t="s">
        <v>1753</v>
      </c>
      <c r="I31">
        <v>2</v>
      </c>
      <c r="J31" t="s">
        <v>321</v>
      </c>
      <c r="K31" t="s">
        <v>342</v>
      </c>
      <c r="L31" t="s">
        <v>1754</v>
      </c>
      <c r="M31" t="s">
        <v>377</v>
      </c>
    </row>
    <row r="32" spans="1:13" x14ac:dyDescent="0.2">
      <c r="A32">
        <v>220882</v>
      </c>
      <c r="B32" t="s">
        <v>1756</v>
      </c>
      <c r="C32" s="107">
        <v>7145</v>
      </c>
      <c r="D32" t="s">
        <v>1757</v>
      </c>
      <c r="F32" t="s">
        <v>1758</v>
      </c>
      <c r="G32" t="s">
        <v>185</v>
      </c>
      <c r="H32" t="s">
        <v>1759</v>
      </c>
      <c r="I32">
        <v>2</v>
      </c>
      <c r="J32" t="s">
        <v>321</v>
      </c>
      <c r="K32" t="s">
        <v>342</v>
      </c>
      <c r="L32" t="s">
        <v>1760</v>
      </c>
      <c r="M32" t="s">
        <v>377</v>
      </c>
    </row>
    <row r="33" spans="1:13" x14ac:dyDescent="0.2">
      <c r="A33">
        <v>188581</v>
      </c>
      <c r="B33" t="s">
        <v>1762</v>
      </c>
      <c r="C33" s="107">
        <v>847.97</v>
      </c>
      <c r="D33" t="s">
        <v>1763</v>
      </c>
      <c r="F33" t="s">
        <v>1764</v>
      </c>
      <c r="G33" t="s">
        <v>149</v>
      </c>
      <c r="H33" t="s">
        <v>1765</v>
      </c>
      <c r="I33">
        <v>2</v>
      </c>
      <c r="J33" t="s">
        <v>321</v>
      </c>
      <c r="K33" t="s">
        <v>342</v>
      </c>
      <c r="L33" t="s">
        <v>1766</v>
      </c>
      <c r="M33" t="s">
        <v>377</v>
      </c>
    </row>
    <row r="34" spans="1:13" x14ac:dyDescent="0.2">
      <c r="A34">
        <v>471</v>
      </c>
      <c r="B34" t="s">
        <v>432</v>
      </c>
      <c r="C34" s="107">
        <v>5479.52</v>
      </c>
      <c r="D34" t="s">
        <v>755</v>
      </c>
      <c r="F34" t="s">
        <v>285</v>
      </c>
      <c r="G34" t="s">
        <v>286</v>
      </c>
      <c r="H34" t="s">
        <v>756</v>
      </c>
      <c r="I34">
        <v>2</v>
      </c>
      <c r="J34" t="s">
        <v>321</v>
      </c>
      <c r="K34" t="s">
        <v>342</v>
      </c>
      <c r="L34" t="s">
        <v>359</v>
      </c>
      <c r="M34" t="s">
        <v>377</v>
      </c>
    </row>
    <row r="35" spans="1:13" x14ac:dyDescent="0.2">
      <c r="A35">
        <v>484</v>
      </c>
      <c r="B35" t="s">
        <v>1049</v>
      </c>
      <c r="C35" s="107">
        <v>23178.839999999986</v>
      </c>
      <c r="D35" t="s">
        <v>757</v>
      </c>
      <c r="F35" t="s">
        <v>154</v>
      </c>
      <c r="G35" t="s">
        <v>149</v>
      </c>
      <c r="H35" t="s">
        <v>758</v>
      </c>
      <c r="I35">
        <v>2</v>
      </c>
      <c r="J35" t="s">
        <v>321</v>
      </c>
      <c r="K35" t="s">
        <v>342</v>
      </c>
      <c r="L35" t="s">
        <v>354</v>
      </c>
      <c r="M35" t="s">
        <v>377</v>
      </c>
    </row>
    <row r="36" spans="1:13" x14ac:dyDescent="0.2">
      <c r="A36">
        <v>77200</v>
      </c>
      <c r="B36" t="s">
        <v>1169</v>
      </c>
      <c r="C36" s="107">
        <v>1952</v>
      </c>
      <c r="D36" t="s">
        <v>551</v>
      </c>
      <c r="F36" t="s">
        <v>197</v>
      </c>
      <c r="G36" t="s">
        <v>149</v>
      </c>
      <c r="H36" t="s">
        <v>235</v>
      </c>
      <c r="I36">
        <v>2</v>
      </c>
      <c r="J36" t="s">
        <v>321</v>
      </c>
      <c r="K36" t="s">
        <v>342</v>
      </c>
      <c r="L36" t="s">
        <v>347</v>
      </c>
      <c r="M36" t="s">
        <v>377</v>
      </c>
    </row>
    <row r="37" spans="1:13" x14ac:dyDescent="0.2">
      <c r="A37">
        <v>133</v>
      </c>
      <c r="B37" t="s">
        <v>1773</v>
      </c>
      <c r="C37" s="107">
        <v>425.67</v>
      </c>
      <c r="D37" t="s">
        <v>1774</v>
      </c>
      <c r="E37" t="s">
        <v>1775</v>
      </c>
      <c r="F37" t="s">
        <v>1776</v>
      </c>
      <c r="G37" t="s">
        <v>156</v>
      </c>
      <c r="H37" t="s">
        <v>1777</v>
      </c>
      <c r="I37">
        <v>2</v>
      </c>
      <c r="J37" t="s">
        <v>321</v>
      </c>
      <c r="K37" t="s">
        <v>342</v>
      </c>
      <c r="L37" t="s">
        <v>351</v>
      </c>
      <c r="M37" t="s">
        <v>377</v>
      </c>
    </row>
    <row r="38" spans="1:13" x14ac:dyDescent="0.2">
      <c r="A38">
        <v>150780</v>
      </c>
      <c r="B38" t="s">
        <v>1779</v>
      </c>
      <c r="C38" s="107">
        <v>3328.08</v>
      </c>
      <c r="D38" t="s">
        <v>1780</v>
      </c>
      <c r="F38" t="s">
        <v>317</v>
      </c>
      <c r="G38" t="s">
        <v>1</v>
      </c>
      <c r="H38" t="s">
        <v>1781</v>
      </c>
      <c r="I38">
        <v>2</v>
      </c>
      <c r="J38" t="s">
        <v>321</v>
      </c>
      <c r="K38" t="s">
        <v>342</v>
      </c>
      <c r="L38" t="s">
        <v>351</v>
      </c>
      <c r="M38" t="s">
        <v>377</v>
      </c>
    </row>
    <row r="39" spans="1:13" x14ac:dyDescent="0.2">
      <c r="A39">
        <v>107977</v>
      </c>
      <c r="B39" t="s">
        <v>1055</v>
      </c>
      <c r="C39" s="107">
        <v>2376</v>
      </c>
      <c r="D39" t="s">
        <v>1056</v>
      </c>
      <c r="F39" t="s">
        <v>1057</v>
      </c>
      <c r="G39" t="s">
        <v>177</v>
      </c>
      <c r="H39" t="s">
        <v>1058</v>
      </c>
      <c r="I39">
        <v>2</v>
      </c>
      <c r="J39" t="s">
        <v>321</v>
      </c>
      <c r="K39" t="s">
        <v>342</v>
      </c>
      <c r="L39" t="s">
        <v>1172</v>
      </c>
      <c r="M39" t="s">
        <v>377</v>
      </c>
    </row>
    <row r="40" spans="1:13" x14ac:dyDescent="0.2">
      <c r="A40">
        <v>422</v>
      </c>
      <c r="B40" t="s">
        <v>759</v>
      </c>
      <c r="C40" s="107">
        <v>3500</v>
      </c>
      <c r="D40" t="s">
        <v>355</v>
      </c>
      <c r="F40" t="s">
        <v>356</v>
      </c>
      <c r="G40" t="s">
        <v>149</v>
      </c>
      <c r="H40" t="s">
        <v>357</v>
      </c>
      <c r="I40">
        <v>2</v>
      </c>
      <c r="J40" t="s">
        <v>321</v>
      </c>
      <c r="K40" t="s">
        <v>342</v>
      </c>
      <c r="L40" t="s">
        <v>358</v>
      </c>
      <c r="M40" t="s">
        <v>377</v>
      </c>
    </row>
    <row r="41" spans="1:13" x14ac:dyDescent="0.2">
      <c r="A41">
        <v>139750</v>
      </c>
      <c r="B41" t="s">
        <v>1783</v>
      </c>
      <c r="C41" s="107">
        <v>5326.1</v>
      </c>
      <c r="D41" t="s">
        <v>1784</v>
      </c>
      <c r="F41" t="s">
        <v>375</v>
      </c>
      <c r="G41" t="s">
        <v>156</v>
      </c>
      <c r="H41" t="s">
        <v>1128</v>
      </c>
      <c r="I41">
        <v>2</v>
      </c>
      <c r="J41" t="s">
        <v>321</v>
      </c>
      <c r="K41" t="s">
        <v>342</v>
      </c>
      <c r="L41" t="s">
        <v>351</v>
      </c>
      <c r="M41" t="s">
        <v>377</v>
      </c>
    </row>
    <row r="42" spans="1:13" x14ac:dyDescent="0.2">
      <c r="A42">
        <v>96175</v>
      </c>
      <c r="B42" t="s">
        <v>436</v>
      </c>
      <c r="C42" s="107">
        <v>9900.4599999999991</v>
      </c>
      <c r="D42" t="s">
        <v>437</v>
      </c>
      <c r="F42" t="s">
        <v>171</v>
      </c>
      <c r="G42" t="s">
        <v>166</v>
      </c>
      <c r="H42" t="s">
        <v>363</v>
      </c>
      <c r="I42">
        <v>2</v>
      </c>
      <c r="J42" t="s">
        <v>321</v>
      </c>
      <c r="K42" t="s">
        <v>342</v>
      </c>
      <c r="L42" t="s">
        <v>362</v>
      </c>
      <c r="M42" t="s">
        <v>377</v>
      </c>
    </row>
    <row r="43" spans="1:13" x14ac:dyDescent="0.2">
      <c r="A43">
        <v>197544</v>
      </c>
      <c r="B43" t="s">
        <v>1179</v>
      </c>
      <c r="C43" s="107">
        <v>123950</v>
      </c>
      <c r="D43" t="s">
        <v>1180</v>
      </c>
      <c r="F43" t="s">
        <v>169</v>
      </c>
      <c r="G43" t="s">
        <v>170</v>
      </c>
      <c r="H43" t="s">
        <v>1181</v>
      </c>
      <c r="I43">
        <v>2</v>
      </c>
      <c r="J43" t="s">
        <v>321</v>
      </c>
      <c r="K43" t="s">
        <v>342</v>
      </c>
      <c r="L43" t="s">
        <v>1182</v>
      </c>
      <c r="M43" t="s">
        <v>377</v>
      </c>
    </row>
    <row r="44" spans="1:13" x14ac:dyDescent="0.2">
      <c r="A44">
        <v>109131</v>
      </c>
      <c r="B44" t="s">
        <v>1060</v>
      </c>
      <c r="C44" s="107">
        <v>19719.77</v>
      </c>
      <c r="D44" t="s">
        <v>1061</v>
      </c>
      <c r="E44" t="s">
        <v>367</v>
      </c>
      <c r="F44" t="s">
        <v>368</v>
      </c>
      <c r="G44" t="s">
        <v>173</v>
      </c>
      <c r="H44" t="s">
        <v>369</v>
      </c>
      <c r="I44">
        <v>2</v>
      </c>
      <c r="J44" t="s">
        <v>321</v>
      </c>
      <c r="K44" t="s">
        <v>342</v>
      </c>
      <c r="L44" t="s">
        <v>550</v>
      </c>
      <c r="M44" t="s">
        <v>377</v>
      </c>
    </row>
    <row r="45" spans="1:13" x14ac:dyDescent="0.2">
      <c r="A45">
        <v>213955</v>
      </c>
      <c r="B45" t="s">
        <v>1792</v>
      </c>
      <c r="C45" s="107">
        <v>637.5</v>
      </c>
      <c r="D45" t="s">
        <v>1793</v>
      </c>
      <c r="F45" t="s">
        <v>1794</v>
      </c>
      <c r="G45" t="s">
        <v>1795</v>
      </c>
      <c r="H45" t="s">
        <v>1796</v>
      </c>
      <c r="I45">
        <v>2</v>
      </c>
      <c r="J45" t="s">
        <v>321</v>
      </c>
      <c r="K45" t="s">
        <v>342</v>
      </c>
      <c r="L45" t="s">
        <v>1797</v>
      </c>
      <c r="M45" t="s">
        <v>377</v>
      </c>
    </row>
    <row r="46" spans="1:13" x14ac:dyDescent="0.2">
      <c r="A46">
        <v>461</v>
      </c>
      <c r="B46" t="s">
        <v>446</v>
      </c>
      <c r="C46" s="107">
        <v>1111215.8300000003</v>
      </c>
      <c r="D46" t="s">
        <v>447</v>
      </c>
      <c r="F46" t="s">
        <v>158</v>
      </c>
      <c r="G46" t="s">
        <v>149</v>
      </c>
      <c r="H46" t="s">
        <v>380</v>
      </c>
      <c r="I46">
        <v>2</v>
      </c>
      <c r="J46" t="s">
        <v>321</v>
      </c>
      <c r="K46" t="s">
        <v>342</v>
      </c>
      <c r="L46" t="s">
        <v>351</v>
      </c>
      <c r="M46" t="s">
        <v>377</v>
      </c>
    </row>
    <row r="47" spans="1:13" x14ac:dyDescent="0.2">
      <c r="A47">
        <v>515</v>
      </c>
      <c r="B47" t="s">
        <v>1186</v>
      </c>
      <c r="C47" s="107">
        <v>4829</v>
      </c>
      <c r="D47" t="s">
        <v>1187</v>
      </c>
      <c r="F47" t="s">
        <v>161</v>
      </c>
      <c r="G47" t="s">
        <v>155</v>
      </c>
      <c r="H47" t="s">
        <v>1188</v>
      </c>
      <c r="I47">
        <v>2</v>
      </c>
      <c r="J47" t="s">
        <v>321</v>
      </c>
      <c r="K47" t="s">
        <v>342</v>
      </c>
      <c r="L47" t="s">
        <v>1189</v>
      </c>
      <c r="M47" t="s">
        <v>377</v>
      </c>
    </row>
    <row r="48" spans="1:13" x14ac:dyDescent="0.2">
      <c r="A48">
        <v>42343</v>
      </c>
      <c r="B48" t="s">
        <v>1809</v>
      </c>
      <c r="C48" s="107">
        <v>879.96999999999991</v>
      </c>
      <c r="D48" t="s">
        <v>1810</v>
      </c>
      <c r="F48" t="s">
        <v>57</v>
      </c>
      <c r="G48" t="s">
        <v>174</v>
      </c>
      <c r="H48" t="s">
        <v>1811</v>
      </c>
      <c r="I48">
        <v>2</v>
      </c>
      <c r="J48" t="s">
        <v>321</v>
      </c>
      <c r="K48" t="s">
        <v>342</v>
      </c>
      <c r="L48" t="s">
        <v>351</v>
      </c>
      <c r="M48" t="s">
        <v>377</v>
      </c>
    </row>
    <row r="49" spans="1:13" x14ac:dyDescent="0.2">
      <c r="A49">
        <v>68889</v>
      </c>
      <c r="B49" t="s">
        <v>1191</v>
      </c>
      <c r="C49" s="107">
        <v>2221.0700000000002</v>
      </c>
      <c r="D49" t="s">
        <v>1192</v>
      </c>
      <c r="F49" t="s">
        <v>1193</v>
      </c>
      <c r="G49" t="s">
        <v>184</v>
      </c>
      <c r="H49" t="s">
        <v>1194</v>
      </c>
      <c r="I49">
        <v>2</v>
      </c>
      <c r="J49" t="s">
        <v>321</v>
      </c>
      <c r="K49" t="s">
        <v>342</v>
      </c>
      <c r="L49" t="s">
        <v>1172</v>
      </c>
      <c r="M49" t="s">
        <v>377</v>
      </c>
    </row>
    <row r="50" spans="1:13" x14ac:dyDescent="0.2">
      <c r="A50">
        <v>188748</v>
      </c>
      <c r="B50" t="s">
        <v>1813</v>
      </c>
      <c r="C50" s="107">
        <v>144.88</v>
      </c>
      <c r="D50" t="s">
        <v>1814</v>
      </c>
      <c r="F50" t="s">
        <v>1815</v>
      </c>
      <c r="G50" t="s">
        <v>168</v>
      </c>
      <c r="H50" t="s">
        <v>1816</v>
      </c>
      <c r="I50">
        <v>2</v>
      </c>
      <c r="J50" t="s">
        <v>321</v>
      </c>
      <c r="K50" t="s">
        <v>342</v>
      </c>
      <c r="L50" t="s">
        <v>1817</v>
      </c>
      <c r="M50" t="s">
        <v>377</v>
      </c>
    </row>
    <row r="51" spans="1:13" x14ac:dyDescent="0.2">
      <c r="A51">
        <v>1263</v>
      </c>
      <c r="B51" t="s">
        <v>552</v>
      </c>
      <c r="C51" s="107">
        <v>7092.5099999999984</v>
      </c>
      <c r="D51" t="s">
        <v>553</v>
      </c>
      <c r="F51" t="s">
        <v>163</v>
      </c>
      <c r="G51" t="s">
        <v>149</v>
      </c>
      <c r="H51" t="s">
        <v>218</v>
      </c>
      <c r="I51">
        <v>2</v>
      </c>
      <c r="J51" t="s">
        <v>321</v>
      </c>
      <c r="K51" t="s">
        <v>342</v>
      </c>
      <c r="L51" t="s">
        <v>569</v>
      </c>
      <c r="M51" t="s">
        <v>377</v>
      </c>
    </row>
    <row r="52" spans="1:13" x14ac:dyDescent="0.2">
      <c r="A52">
        <v>37142</v>
      </c>
      <c r="B52" t="s">
        <v>438</v>
      </c>
      <c r="C52" s="107">
        <v>675</v>
      </c>
      <c r="D52" t="s">
        <v>1063</v>
      </c>
      <c r="F52" t="s">
        <v>191</v>
      </c>
      <c r="G52" t="s">
        <v>149</v>
      </c>
      <c r="H52" t="s">
        <v>230</v>
      </c>
      <c r="I52">
        <v>2</v>
      </c>
      <c r="J52" t="s">
        <v>321</v>
      </c>
      <c r="K52" t="s">
        <v>342</v>
      </c>
      <c r="L52" t="s">
        <v>343</v>
      </c>
      <c r="M52" t="s">
        <v>377</v>
      </c>
    </row>
    <row r="53" spans="1:13" x14ac:dyDescent="0.2">
      <c r="A53">
        <v>56183</v>
      </c>
      <c r="B53" t="s">
        <v>1064</v>
      </c>
      <c r="C53" s="107">
        <v>2850.8799999999997</v>
      </c>
      <c r="D53" t="s">
        <v>1065</v>
      </c>
      <c r="E53" t="s">
        <v>1066</v>
      </c>
      <c r="F53" t="s">
        <v>1024</v>
      </c>
      <c r="G53" t="s">
        <v>149</v>
      </c>
      <c r="H53" t="s">
        <v>626</v>
      </c>
      <c r="I53">
        <v>2</v>
      </c>
      <c r="J53" t="s">
        <v>321</v>
      </c>
      <c r="K53" t="s">
        <v>342</v>
      </c>
      <c r="L53" t="s">
        <v>351</v>
      </c>
      <c r="M53" t="s">
        <v>377</v>
      </c>
    </row>
    <row r="54" spans="1:13" x14ac:dyDescent="0.2">
      <c r="A54">
        <v>176591</v>
      </c>
      <c r="B54" t="s">
        <v>1819</v>
      </c>
      <c r="C54" s="107">
        <v>35688.46</v>
      </c>
      <c r="D54" t="s">
        <v>1820</v>
      </c>
      <c r="F54" t="s">
        <v>1821</v>
      </c>
      <c r="G54" t="s">
        <v>168</v>
      </c>
      <c r="H54" t="s">
        <v>1822</v>
      </c>
      <c r="I54">
        <v>2</v>
      </c>
      <c r="J54" t="s">
        <v>321</v>
      </c>
      <c r="K54" t="s">
        <v>342</v>
      </c>
      <c r="L54" t="s">
        <v>1823</v>
      </c>
      <c r="M54" t="s">
        <v>377</v>
      </c>
    </row>
    <row r="55" spans="1:13" x14ac:dyDescent="0.2">
      <c r="A55">
        <v>129868</v>
      </c>
      <c r="B55" t="s">
        <v>439</v>
      </c>
      <c r="C55" s="107">
        <v>82484.920000000013</v>
      </c>
      <c r="D55" t="s">
        <v>440</v>
      </c>
      <c r="F55" t="s">
        <v>164</v>
      </c>
      <c r="G55" t="s">
        <v>153</v>
      </c>
      <c r="H55" t="s">
        <v>258</v>
      </c>
      <c r="I55">
        <v>3</v>
      </c>
      <c r="J55" t="s">
        <v>321</v>
      </c>
      <c r="K55" t="s">
        <v>378</v>
      </c>
      <c r="L55" t="s">
        <v>554</v>
      </c>
      <c r="M55" t="s">
        <v>392</v>
      </c>
    </row>
    <row r="56" spans="1:13" x14ac:dyDescent="0.2">
      <c r="A56">
        <v>1442</v>
      </c>
      <c r="B56" t="s">
        <v>1825</v>
      </c>
      <c r="C56" s="107">
        <v>2356.54</v>
      </c>
      <c r="D56" t="s">
        <v>1826</v>
      </c>
      <c r="F56" t="s">
        <v>1827</v>
      </c>
      <c r="G56" t="s">
        <v>149</v>
      </c>
      <c r="H56" t="s">
        <v>1828</v>
      </c>
      <c r="I56">
        <v>3</v>
      </c>
      <c r="J56" t="s">
        <v>321</v>
      </c>
      <c r="K56" t="s">
        <v>378</v>
      </c>
      <c r="L56" t="s">
        <v>769</v>
      </c>
      <c r="M56" t="s">
        <v>392</v>
      </c>
    </row>
    <row r="57" spans="1:13" x14ac:dyDescent="0.2">
      <c r="A57">
        <v>368</v>
      </c>
      <c r="B57" t="s">
        <v>441</v>
      </c>
      <c r="C57" s="107">
        <v>12109.489999999998</v>
      </c>
      <c r="D57" t="s">
        <v>1219</v>
      </c>
      <c r="F57" t="s">
        <v>599</v>
      </c>
      <c r="G57" t="s">
        <v>166</v>
      </c>
      <c r="H57" t="s">
        <v>1220</v>
      </c>
      <c r="I57">
        <v>3</v>
      </c>
      <c r="J57" t="s">
        <v>321</v>
      </c>
      <c r="K57" t="s">
        <v>378</v>
      </c>
      <c r="L57" t="s">
        <v>554</v>
      </c>
      <c r="M57" t="s">
        <v>392</v>
      </c>
    </row>
    <row r="58" spans="1:13" x14ac:dyDescent="0.2">
      <c r="A58">
        <v>169</v>
      </c>
      <c r="B58" t="s">
        <v>445</v>
      </c>
      <c r="C58" s="107">
        <v>2498.92</v>
      </c>
      <c r="D58" t="s">
        <v>386</v>
      </c>
      <c r="F58" t="s">
        <v>387</v>
      </c>
      <c r="G58" t="s">
        <v>149</v>
      </c>
      <c r="H58" t="s">
        <v>388</v>
      </c>
      <c r="I58">
        <v>3</v>
      </c>
      <c r="J58" t="s">
        <v>321</v>
      </c>
      <c r="K58" t="s">
        <v>378</v>
      </c>
      <c r="L58" t="s">
        <v>389</v>
      </c>
      <c r="M58" t="s">
        <v>392</v>
      </c>
    </row>
    <row r="59" spans="1:13" x14ac:dyDescent="0.2">
      <c r="A59">
        <v>86095</v>
      </c>
      <c r="B59" t="s">
        <v>1230</v>
      </c>
      <c r="C59" s="107">
        <v>6329.1799999999894</v>
      </c>
      <c r="D59" t="s">
        <v>390</v>
      </c>
      <c r="E59" t="s">
        <v>1231</v>
      </c>
      <c r="F59" t="s">
        <v>204</v>
      </c>
      <c r="G59" t="s">
        <v>205</v>
      </c>
      <c r="H59" t="s">
        <v>1232</v>
      </c>
      <c r="I59">
        <v>3</v>
      </c>
      <c r="J59" t="s">
        <v>321</v>
      </c>
      <c r="K59" t="s">
        <v>378</v>
      </c>
      <c r="L59" t="s">
        <v>391</v>
      </c>
      <c r="M59" t="s">
        <v>392</v>
      </c>
    </row>
    <row r="60" spans="1:13" x14ac:dyDescent="0.2">
      <c r="A60">
        <v>176794</v>
      </c>
      <c r="B60" t="s">
        <v>773</v>
      </c>
      <c r="C60" s="107">
        <v>26420.269999999997</v>
      </c>
      <c r="D60" t="s">
        <v>774</v>
      </c>
      <c r="F60" t="s">
        <v>194</v>
      </c>
      <c r="G60" t="s">
        <v>149</v>
      </c>
      <c r="H60" t="s">
        <v>228</v>
      </c>
      <c r="I60">
        <v>3</v>
      </c>
      <c r="J60" t="s">
        <v>321</v>
      </c>
      <c r="K60" t="s">
        <v>378</v>
      </c>
      <c r="L60" t="s">
        <v>1068</v>
      </c>
      <c r="M60" t="s">
        <v>392</v>
      </c>
    </row>
    <row r="61" spans="1:13" x14ac:dyDescent="0.2">
      <c r="A61">
        <v>169830</v>
      </c>
      <c r="B61" t="s">
        <v>775</v>
      </c>
      <c r="C61" s="107">
        <v>18563</v>
      </c>
      <c r="D61" t="s">
        <v>776</v>
      </c>
      <c r="F61" t="s">
        <v>192</v>
      </c>
      <c r="G61" t="s">
        <v>149</v>
      </c>
      <c r="H61" t="s">
        <v>267</v>
      </c>
      <c r="I61">
        <v>3</v>
      </c>
      <c r="J61" t="s">
        <v>321</v>
      </c>
      <c r="K61" t="s">
        <v>378</v>
      </c>
      <c r="L61" t="s">
        <v>783</v>
      </c>
      <c r="M61" t="s">
        <v>392</v>
      </c>
    </row>
    <row r="62" spans="1:13" x14ac:dyDescent="0.2">
      <c r="A62">
        <v>213090</v>
      </c>
      <c r="B62" t="s">
        <v>1830</v>
      </c>
      <c r="C62" s="107">
        <v>8221.7899999999991</v>
      </c>
      <c r="D62" t="s">
        <v>1831</v>
      </c>
      <c r="F62" t="s">
        <v>190</v>
      </c>
      <c r="G62" t="s">
        <v>155</v>
      </c>
      <c r="H62" t="s">
        <v>1832</v>
      </c>
      <c r="I62">
        <v>3</v>
      </c>
      <c r="J62" t="s">
        <v>321</v>
      </c>
      <c r="K62" t="s">
        <v>378</v>
      </c>
      <c r="L62" t="s">
        <v>1833</v>
      </c>
      <c r="M62" t="s">
        <v>392</v>
      </c>
    </row>
    <row r="63" spans="1:13" x14ac:dyDescent="0.2">
      <c r="A63">
        <v>105984</v>
      </c>
      <c r="B63" t="s">
        <v>556</v>
      </c>
      <c r="C63" s="107">
        <v>15809.350000000004</v>
      </c>
      <c r="D63" t="s">
        <v>557</v>
      </c>
      <c r="F63" t="s">
        <v>199</v>
      </c>
      <c r="G63" t="s">
        <v>149</v>
      </c>
      <c r="H63" t="s">
        <v>259</v>
      </c>
      <c r="I63">
        <v>3</v>
      </c>
      <c r="J63" t="s">
        <v>321</v>
      </c>
      <c r="K63" t="s">
        <v>378</v>
      </c>
      <c r="L63" t="s">
        <v>385</v>
      </c>
      <c r="M63" t="s">
        <v>392</v>
      </c>
    </row>
    <row r="64" spans="1:13" x14ac:dyDescent="0.2">
      <c r="A64">
        <v>127499</v>
      </c>
      <c r="B64" t="s">
        <v>1206</v>
      </c>
      <c r="C64" s="107">
        <v>2322.8000000000002</v>
      </c>
      <c r="D64" t="s">
        <v>1207</v>
      </c>
      <c r="E64" t="s">
        <v>1208</v>
      </c>
      <c r="F64" t="s">
        <v>182</v>
      </c>
      <c r="G64" t="s">
        <v>168</v>
      </c>
      <c r="H64" t="s">
        <v>1209</v>
      </c>
      <c r="I64">
        <v>4</v>
      </c>
      <c r="J64" t="s">
        <v>321</v>
      </c>
      <c r="K64" t="s">
        <v>393</v>
      </c>
      <c r="L64" t="s">
        <v>1210</v>
      </c>
      <c r="M64" t="s">
        <v>410</v>
      </c>
    </row>
    <row r="65" spans="1:13" x14ac:dyDescent="0.2">
      <c r="A65">
        <v>2755</v>
      </c>
      <c r="B65" t="s">
        <v>1069</v>
      </c>
      <c r="C65" s="107">
        <v>41475.829999999994</v>
      </c>
      <c r="D65" t="s">
        <v>777</v>
      </c>
      <c r="F65" t="s">
        <v>778</v>
      </c>
      <c r="G65" t="s">
        <v>350</v>
      </c>
      <c r="H65" t="s">
        <v>779</v>
      </c>
      <c r="I65">
        <v>4</v>
      </c>
      <c r="J65" t="s">
        <v>321</v>
      </c>
      <c r="K65" t="s">
        <v>393</v>
      </c>
      <c r="L65" t="s">
        <v>399</v>
      </c>
      <c r="M65" t="s">
        <v>410</v>
      </c>
    </row>
    <row r="66" spans="1:13" x14ac:dyDescent="0.2">
      <c r="A66">
        <v>213148</v>
      </c>
      <c r="B66" t="s">
        <v>1835</v>
      </c>
      <c r="C66" s="107">
        <v>28558.57</v>
      </c>
      <c r="D66" t="s">
        <v>1836</v>
      </c>
      <c r="F66" t="s">
        <v>158</v>
      </c>
      <c r="G66" t="s">
        <v>149</v>
      </c>
      <c r="H66" t="s">
        <v>1460</v>
      </c>
      <c r="I66">
        <v>4</v>
      </c>
      <c r="J66" t="s">
        <v>321</v>
      </c>
      <c r="K66" t="s">
        <v>393</v>
      </c>
      <c r="L66" t="s">
        <v>1837</v>
      </c>
      <c r="M66" t="s">
        <v>410</v>
      </c>
    </row>
    <row r="67" spans="1:13" x14ac:dyDescent="0.2">
      <c r="A67">
        <v>148371</v>
      </c>
      <c r="B67" t="s">
        <v>1070</v>
      </c>
      <c r="C67" s="107">
        <v>742.36</v>
      </c>
      <c r="D67" t="s">
        <v>1071</v>
      </c>
      <c r="F67" t="s">
        <v>1072</v>
      </c>
      <c r="G67" t="s">
        <v>170</v>
      </c>
      <c r="H67" t="s">
        <v>1073</v>
      </c>
      <c r="I67">
        <v>4</v>
      </c>
      <c r="J67" t="s">
        <v>321</v>
      </c>
      <c r="K67" t="s">
        <v>393</v>
      </c>
      <c r="L67" t="s">
        <v>1074</v>
      </c>
      <c r="M67" t="s">
        <v>410</v>
      </c>
    </row>
    <row r="68" spans="1:13" x14ac:dyDescent="0.2">
      <c r="A68">
        <v>53423</v>
      </c>
      <c r="B68" t="s">
        <v>1848</v>
      </c>
      <c r="C68" s="107">
        <v>14234.329999999996</v>
      </c>
      <c r="D68" t="s">
        <v>1849</v>
      </c>
      <c r="F68" t="s">
        <v>154</v>
      </c>
      <c r="G68" t="s">
        <v>149</v>
      </c>
      <c r="H68" t="s">
        <v>1850</v>
      </c>
      <c r="I68">
        <v>4</v>
      </c>
      <c r="J68" t="s">
        <v>321</v>
      </c>
      <c r="K68" t="s">
        <v>393</v>
      </c>
      <c r="L68" t="s">
        <v>1837</v>
      </c>
      <c r="M68" t="s">
        <v>410</v>
      </c>
    </row>
    <row r="69" spans="1:13" x14ac:dyDescent="0.2">
      <c r="A69">
        <v>109</v>
      </c>
      <c r="B69" t="s">
        <v>1247</v>
      </c>
      <c r="C69" s="107">
        <v>1834.49</v>
      </c>
      <c r="D69" t="s">
        <v>1248</v>
      </c>
      <c r="F69" t="s">
        <v>1249</v>
      </c>
      <c r="G69" t="s">
        <v>1250</v>
      </c>
      <c r="H69" t="s">
        <v>1251</v>
      </c>
      <c r="I69">
        <v>4</v>
      </c>
      <c r="J69" t="s">
        <v>321</v>
      </c>
      <c r="K69" t="s">
        <v>393</v>
      </c>
      <c r="L69" t="s">
        <v>1252</v>
      </c>
      <c r="M69" t="s">
        <v>410</v>
      </c>
    </row>
    <row r="70" spans="1:13" x14ac:dyDescent="0.2">
      <c r="A70">
        <v>338</v>
      </c>
      <c r="B70" t="s">
        <v>1852</v>
      </c>
      <c r="C70" s="107">
        <v>86514.839999999982</v>
      </c>
      <c r="D70" t="s">
        <v>1853</v>
      </c>
      <c r="F70" t="s">
        <v>164</v>
      </c>
      <c r="G70" t="s">
        <v>153</v>
      </c>
      <c r="H70" t="s">
        <v>246</v>
      </c>
      <c r="I70">
        <v>4</v>
      </c>
      <c r="J70" t="s">
        <v>321</v>
      </c>
      <c r="K70" t="s">
        <v>393</v>
      </c>
      <c r="L70" t="s">
        <v>1854</v>
      </c>
      <c r="M70" t="s">
        <v>410</v>
      </c>
    </row>
    <row r="71" spans="1:13" x14ac:dyDescent="0.2">
      <c r="A71">
        <v>213671</v>
      </c>
      <c r="B71" t="s">
        <v>1856</v>
      </c>
      <c r="C71" s="107">
        <v>376.42</v>
      </c>
      <c r="D71" t="s">
        <v>1857</v>
      </c>
      <c r="E71" t="s">
        <v>1858</v>
      </c>
      <c r="F71" t="s">
        <v>469</v>
      </c>
      <c r="G71" t="s">
        <v>76</v>
      </c>
      <c r="H71" t="s">
        <v>1859</v>
      </c>
      <c r="I71">
        <v>4</v>
      </c>
      <c r="J71" t="s">
        <v>321</v>
      </c>
      <c r="K71" t="s">
        <v>393</v>
      </c>
      <c r="L71" t="s">
        <v>394</v>
      </c>
      <c r="M71" t="s">
        <v>410</v>
      </c>
    </row>
    <row r="72" spans="1:13" x14ac:dyDescent="0.2">
      <c r="A72">
        <v>174281</v>
      </c>
      <c r="B72" t="s">
        <v>1861</v>
      </c>
      <c r="C72" s="107">
        <v>2025</v>
      </c>
      <c r="D72" t="s">
        <v>1862</v>
      </c>
      <c r="E72" t="s">
        <v>1863</v>
      </c>
      <c r="F72" t="s">
        <v>158</v>
      </c>
      <c r="G72" t="s">
        <v>149</v>
      </c>
      <c r="H72" t="s">
        <v>1864</v>
      </c>
      <c r="I72">
        <v>4</v>
      </c>
      <c r="J72" t="s">
        <v>321</v>
      </c>
      <c r="K72" t="s">
        <v>393</v>
      </c>
      <c r="L72" t="s">
        <v>1865</v>
      </c>
      <c r="M72" t="s">
        <v>410</v>
      </c>
    </row>
    <row r="73" spans="1:13" x14ac:dyDescent="0.2">
      <c r="A73">
        <v>55862</v>
      </c>
      <c r="B73" t="s">
        <v>563</v>
      </c>
      <c r="C73" s="107">
        <v>5814.7799999999988</v>
      </c>
      <c r="D73" t="s">
        <v>1075</v>
      </c>
      <c r="F73" t="s">
        <v>1076</v>
      </c>
      <c r="G73" t="s">
        <v>170</v>
      </c>
      <c r="H73" t="s">
        <v>1077</v>
      </c>
      <c r="I73">
        <v>4</v>
      </c>
      <c r="J73" t="s">
        <v>321</v>
      </c>
      <c r="K73" t="s">
        <v>393</v>
      </c>
      <c r="L73" t="s">
        <v>399</v>
      </c>
      <c r="M73" t="s">
        <v>410</v>
      </c>
    </row>
    <row r="74" spans="1:13" x14ac:dyDescent="0.2">
      <c r="A74">
        <v>64581</v>
      </c>
      <c r="B74" t="s">
        <v>1215</v>
      </c>
      <c r="C74" s="107">
        <v>46870.95</v>
      </c>
      <c r="D74" t="s">
        <v>1216</v>
      </c>
      <c r="F74" t="s">
        <v>194</v>
      </c>
      <c r="G74" t="s">
        <v>149</v>
      </c>
      <c r="H74" t="s">
        <v>228</v>
      </c>
      <c r="I74">
        <v>4</v>
      </c>
      <c r="J74" t="s">
        <v>321</v>
      </c>
      <c r="K74" t="s">
        <v>393</v>
      </c>
      <c r="L74" t="s">
        <v>1217</v>
      </c>
      <c r="M74" t="s">
        <v>410</v>
      </c>
    </row>
    <row r="75" spans="1:13" x14ac:dyDescent="0.2">
      <c r="A75">
        <v>148699</v>
      </c>
      <c r="B75" t="s">
        <v>1875</v>
      </c>
      <c r="C75" s="107">
        <v>4494.83</v>
      </c>
      <c r="D75" t="s">
        <v>1876</v>
      </c>
      <c r="F75" t="s">
        <v>178</v>
      </c>
      <c r="G75" t="s">
        <v>149</v>
      </c>
      <c r="H75" t="s">
        <v>222</v>
      </c>
      <c r="I75">
        <v>4</v>
      </c>
      <c r="J75" t="s">
        <v>321</v>
      </c>
      <c r="K75" t="s">
        <v>393</v>
      </c>
      <c r="L75" t="s">
        <v>1904</v>
      </c>
      <c r="M75" t="s">
        <v>410</v>
      </c>
    </row>
    <row r="76" spans="1:13" x14ac:dyDescent="0.2">
      <c r="A76">
        <v>136</v>
      </c>
      <c r="B76" t="s">
        <v>1256</v>
      </c>
      <c r="C76" s="107">
        <v>28514.44</v>
      </c>
      <c r="D76" t="s">
        <v>1878</v>
      </c>
      <c r="E76" t="s">
        <v>1879</v>
      </c>
      <c r="F76" t="s">
        <v>1880</v>
      </c>
      <c r="G76" t="s">
        <v>149</v>
      </c>
      <c r="H76" t="s">
        <v>1881</v>
      </c>
      <c r="I76">
        <v>4</v>
      </c>
      <c r="J76" t="s">
        <v>321</v>
      </c>
      <c r="K76" t="s">
        <v>393</v>
      </c>
      <c r="L76" t="s">
        <v>1904</v>
      </c>
      <c r="M76" t="s">
        <v>410</v>
      </c>
    </row>
    <row r="77" spans="1:13" x14ac:dyDescent="0.2">
      <c r="A77">
        <v>136</v>
      </c>
      <c r="B77" t="s">
        <v>1256</v>
      </c>
      <c r="C77" s="107">
        <v>28514.44</v>
      </c>
      <c r="D77" t="s">
        <v>1878</v>
      </c>
      <c r="E77" t="s">
        <v>1879</v>
      </c>
      <c r="F77" t="s">
        <v>1880</v>
      </c>
      <c r="G77" t="s">
        <v>149</v>
      </c>
      <c r="H77" t="s">
        <v>1881</v>
      </c>
      <c r="I77">
        <v>4</v>
      </c>
      <c r="J77" t="s">
        <v>321</v>
      </c>
      <c r="K77" t="s">
        <v>393</v>
      </c>
      <c r="L77" t="s">
        <v>1904</v>
      </c>
      <c r="M77" t="s">
        <v>410</v>
      </c>
    </row>
    <row r="78" spans="1:13" x14ac:dyDescent="0.2">
      <c r="A78">
        <v>212532</v>
      </c>
      <c r="B78" t="s">
        <v>1883</v>
      </c>
      <c r="C78" s="107">
        <v>9952.66</v>
      </c>
      <c r="D78" t="s">
        <v>1884</v>
      </c>
      <c r="F78" t="s">
        <v>35</v>
      </c>
      <c r="G78" t="s">
        <v>149</v>
      </c>
      <c r="H78" t="s">
        <v>266</v>
      </c>
      <c r="I78">
        <v>4</v>
      </c>
      <c r="J78" t="s">
        <v>321</v>
      </c>
      <c r="K78" t="s">
        <v>393</v>
      </c>
      <c r="L78" t="s">
        <v>1904</v>
      </c>
      <c r="M78" t="s">
        <v>410</v>
      </c>
    </row>
    <row r="79" spans="1:13" x14ac:dyDescent="0.2">
      <c r="A79">
        <v>213146</v>
      </c>
      <c r="B79" t="s">
        <v>1886</v>
      </c>
      <c r="C79" s="107">
        <v>4654.1799999999994</v>
      </c>
      <c r="D79" t="s">
        <v>1887</v>
      </c>
      <c r="F79" t="s">
        <v>421</v>
      </c>
      <c r="G79" t="s">
        <v>149</v>
      </c>
      <c r="H79" t="s">
        <v>1888</v>
      </c>
      <c r="I79">
        <v>4</v>
      </c>
      <c r="J79" t="s">
        <v>321</v>
      </c>
      <c r="K79" t="s">
        <v>393</v>
      </c>
      <c r="L79" t="s">
        <v>1904</v>
      </c>
      <c r="M79" t="s">
        <v>410</v>
      </c>
    </row>
    <row r="80" spans="1:13" x14ac:dyDescent="0.2">
      <c r="A80">
        <v>416</v>
      </c>
      <c r="B80" t="s">
        <v>781</v>
      </c>
      <c r="C80" s="107">
        <v>7914.4499999999989</v>
      </c>
      <c r="D80" t="s">
        <v>1078</v>
      </c>
      <c r="F80" t="s">
        <v>194</v>
      </c>
      <c r="G80" t="s">
        <v>149</v>
      </c>
      <c r="H80" t="s">
        <v>228</v>
      </c>
      <c r="I80">
        <v>4</v>
      </c>
      <c r="J80" t="s">
        <v>321</v>
      </c>
      <c r="K80" t="s">
        <v>393</v>
      </c>
      <c r="L80" t="s">
        <v>395</v>
      </c>
      <c r="M80" t="s">
        <v>410</v>
      </c>
    </row>
    <row r="81" spans="1:13" x14ac:dyDescent="0.2">
      <c r="A81">
        <v>64464</v>
      </c>
      <c r="B81" t="s">
        <v>568</v>
      </c>
      <c r="C81" s="107">
        <v>112295.28</v>
      </c>
      <c r="D81" t="s">
        <v>404</v>
      </c>
      <c r="F81" t="s">
        <v>220</v>
      </c>
      <c r="G81" t="s">
        <v>149</v>
      </c>
      <c r="H81" t="s">
        <v>221</v>
      </c>
      <c r="I81">
        <v>4</v>
      </c>
      <c r="J81" t="s">
        <v>321</v>
      </c>
      <c r="K81" t="s">
        <v>393</v>
      </c>
      <c r="L81" t="s">
        <v>399</v>
      </c>
      <c r="M81" t="s">
        <v>410</v>
      </c>
    </row>
    <row r="82" spans="1:13" x14ac:dyDescent="0.2">
      <c r="A82">
        <v>213147</v>
      </c>
      <c r="B82" t="s">
        <v>1890</v>
      </c>
      <c r="C82" s="107">
        <v>7545.24</v>
      </c>
      <c r="D82" t="s">
        <v>1891</v>
      </c>
      <c r="F82" t="s">
        <v>1574</v>
      </c>
      <c r="G82" t="s">
        <v>148</v>
      </c>
      <c r="H82" t="s">
        <v>1892</v>
      </c>
      <c r="I82">
        <v>4</v>
      </c>
      <c r="J82" t="s">
        <v>321</v>
      </c>
      <c r="K82" t="s">
        <v>393</v>
      </c>
      <c r="L82" t="s">
        <v>1904</v>
      </c>
      <c r="M82" t="s">
        <v>410</v>
      </c>
    </row>
    <row r="83" spans="1:13" x14ac:dyDescent="0.2">
      <c r="A83">
        <v>353</v>
      </c>
      <c r="B83" t="s">
        <v>1079</v>
      </c>
      <c r="C83" s="107">
        <v>41515</v>
      </c>
      <c r="D83" t="s">
        <v>1080</v>
      </c>
      <c r="F83" t="s">
        <v>1081</v>
      </c>
      <c r="G83" t="s">
        <v>170</v>
      </c>
      <c r="H83" t="s">
        <v>1082</v>
      </c>
      <c r="I83">
        <v>4</v>
      </c>
      <c r="J83" t="s">
        <v>321</v>
      </c>
      <c r="K83" t="s">
        <v>393</v>
      </c>
      <c r="L83" t="s">
        <v>394</v>
      </c>
      <c r="M83" t="s">
        <v>410</v>
      </c>
    </row>
    <row r="84" spans="1:13" x14ac:dyDescent="0.2">
      <c r="A84">
        <v>205144</v>
      </c>
      <c r="B84" t="s">
        <v>1224</v>
      </c>
      <c r="C84" s="107">
        <v>3178.82</v>
      </c>
      <c r="D84" t="s">
        <v>1225</v>
      </c>
      <c r="F84" t="s">
        <v>1226</v>
      </c>
      <c r="G84" t="s">
        <v>149</v>
      </c>
      <c r="H84" t="s">
        <v>1227</v>
      </c>
      <c r="I84">
        <v>4</v>
      </c>
      <c r="J84" t="s">
        <v>321</v>
      </c>
      <c r="K84" t="s">
        <v>393</v>
      </c>
      <c r="L84" t="s">
        <v>1228</v>
      </c>
      <c r="M84" t="s">
        <v>410</v>
      </c>
    </row>
    <row r="85" spans="1:13" x14ac:dyDescent="0.2">
      <c r="A85">
        <v>800</v>
      </c>
      <c r="B85" t="s">
        <v>1083</v>
      </c>
      <c r="C85" s="107">
        <v>452.26</v>
      </c>
      <c r="D85" t="s">
        <v>1084</v>
      </c>
      <c r="F85" t="s">
        <v>1085</v>
      </c>
      <c r="G85" t="s">
        <v>170</v>
      </c>
      <c r="H85" t="s">
        <v>1086</v>
      </c>
      <c r="I85">
        <v>4</v>
      </c>
      <c r="J85" t="s">
        <v>321</v>
      </c>
      <c r="K85" t="s">
        <v>393</v>
      </c>
      <c r="L85" t="s">
        <v>394</v>
      </c>
      <c r="M85" t="s">
        <v>410</v>
      </c>
    </row>
    <row r="86" spans="1:13" x14ac:dyDescent="0.2">
      <c r="A86">
        <v>141762</v>
      </c>
      <c r="B86" t="s">
        <v>452</v>
      </c>
      <c r="C86" s="107">
        <v>23020.079999999998</v>
      </c>
      <c r="D86" t="s">
        <v>453</v>
      </c>
      <c r="E86" t="s">
        <v>454</v>
      </c>
      <c r="F86" t="s">
        <v>154</v>
      </c>
      <c r="G86" t="s">
        <v>149</v>
      </c>
      <c r="H86" t="s">
        <v>455</v>
      </c>
      <c r="I86">
        <v>4</v>
      </c>
      <c r="J86" t="s">
        <v>321</v>
      </c>
      <c r="K86" t="s">
        <v>393</v>
      </c>
      <c r="L86" t="s">
        <v>398</v>
      </c>
      <c r="M86" t="s">
        <v>410</v>
      </c>
    </row>
    <row r="87" spans="1:13" x14ac:dyDescent="0.2">
      <c r="A87">
        <v>59862</v>
      </c>
      <c r="B87" t="s">
        <v>456</v>
      </c>
      <c r="C87" s="107">
        <v>1491.96</v>
      </c>
      <c r="D87" t="s">
        <v>402</v>
      </c>
      <c r="F87" t="s">
        <v>202</v>
      </c>
      <c r="G87" t="s">
        <v>149</v>
      </c>
      <c r="H87" t="s">
        <v>403</v>
      </c>
      <c r="I87">
        <v>4</v>
      </c>
      <c r="J87" t="s">
        <v>321</v>
      </c>
      <c r="K87" t="s">
        <v>393</v>
      </c>
      <c r="L87" t="s">
        <v>399</v>
      </c>
      <c r="M87" t="s">
        <v>410</v>
      </c>
    </row>
    <row r="88" spans="1:13" x14ac:dyDescent="0.2">
      <c r="A88">
        <v>43553</v>
      </c>
      <c r="B88" t="s">
        <v>1087</v>
      </c>
      <c r="C88" s="107">
        <v>8059.62</v>
      </c>
      <c r="D88" t="s">
        <v>782</v>
      </c>
      <c r="F88" t="s">
        <v>194</v>
      </c>
      <c r="G88" t="s">
        <v>149</v>
      </c>
      <c r="H88" t="s">
        <v>228</v>
      </c>
      <c r="I88">
        <v>4</v>
      </c>
      <c r="J88" t="s">
        <v>321</v>
      </c>
      <c r="K88" t="s">
        <v>393</v>
      </c>
      <c r="L88" t="s">
        <v>450</v>
      </c>
      <c r="M88" t="s">
        <v>410</v>
      </c>
    </row>
    <row r="89" spans="1:13" x14ac:dyDescent="0.2">
      <c r="A89">
        <v>36842</v>
      </c>
      <c r="B89" t="s">
        <v>1271</v>
      </c>
      <c r="C89" s="107">
        <v>6071</v>
      </c>
      <c r="D89" t="s">
        <v>1272</v>
      </c>
      <c r="F89" t="s">
        <v>194</v>
      </c>
      <c r="G89" t="s">
        <v>149</v>
      </c>
      <c r="H89" t="s">
        <v>228</v>
      </c>
      <c r="I89">
        <v>4</v>
      </c>
      <c r="J89" t="s">
        <v>321</v>
      </c>
      <c r="K89" t="s">
        <v>393</v>
      </c>
      <c r="L89" t="s">
        <v>1273</v>
      </c>
      <c r="M89" t="s">
        <v>410</v>
      </c>
    </row>
    <row r="90" spans="1:13" x14ac:dyDescent="0.2">
      <c r="A90">
        <v>634</v>
      </c>
      <c r="B90" t="s">
        <v>1235</v>
      </c>
      <c r="C90" s="107">
        <v>2598.7399999999998</v>
      </c>
      <c r="D90" t="s">
        <v>1236</v>
      </c>
      <c r="F90" t="s">
        <v>160</v>
      </c>
      <c r="G90" t="s">
        <v>146</v>
      </c>
      <c r="H90" t="s">
        <v>1237</v>
      </c>
      <c r="I90">
        <v>4</v>
      </c>
      <c r="J90" t="s">
        <v>321</v>
      </c>
      <c r="K90" t="s">
        <v>393</v>
      </c>
      <c r="L90" t="s">
        <v>1238</v>
      </c>
      <c r="M90" t="s">
        <v>410</v>
      </c>
    </row>
    <row r="91" spans="1:13" x14ac:dyDescent="0.2">
      <c r="A91">
        <v>533</v>
      </c>
      <c r="B91" t="s">
        <v>1279</v>
      </c>
      <c r="C91" s="107">
        <v>133910.95000000001</v>
      </c>
      <c r="D91" t="s">
        <v>1280</v>
      </c>
      <c r="F91" t="s">
        <v>1281</v>
      </c>
      <c r="G91" t="s">
        <v>149</v>
      </c>
      <c r="H91" t="s">
        <v>1282</v>
      </c>
      <c r="I91">
        <v>4</v>
      </c>
      <c r="J91" t="s">
        <v>321</v>
      </c>
      <c r="K91" t="s">
        <v>393</v>
      </c>
      <c r="L91" t="s">
        <v>1283</v>
      </c>
      <c r="M91" t="s">
        <v>410</v>
      </c>
    </row>
    <row r="92" spans="1:13" x14ac:dyDescent="0.2">
      <c r="A92">
        <v>55461</v>
      </c>
      <c r="B92" t="s">
        <v>457</v>
      </c>
      <c r="C92" s="107">
        <v>20330</v>
      </c>
      <c r="D92" t="s">
        <v>408</v>
      </c>
      <c r="F92" t="s">
        <v>164</v>
      </c>
      <c r="G92" t="s">
        <v>153</v>
      </c>
      <c r="H92" t="s">
        <v>409</v>
      </c>
      <c r="I92">
        <v>4</v>
      </c>
      <c r="J92" t="s">
        <v>321</v>
      </c>
      <c r="K92" t="s">
        <v>393</v>
      </c>
      <c r="L92" t="s">
        <v>407</v>
      </c>
      <c r="M92" t="s">
        <v>410</v>
      </c>
    </row>
    <row r="93" spans="1:13" x14ac:dyDescent="0.2">
      <c r="A93">
        <v>213583</v>
      </c>
      <c r="B93" t="s">
        <v>1900</v>
      </c>
      <c r="C93" s="107">
        <v>669.59999999999991</v>
      </c>
      <c r="D93" t="s">
        <v>1901</v>
      </c>
      <c r="F93" t="s">
        <v>1902</v>
      </c>
      <c r="G93" t="s">
        <v>184</v>
      </c>
      <c r="H93" t="s">
        <v>1903</v>
      </c>
      <c r="I93">
        <v>4</v>
      </c>
      <c r="J93" t="s">
        <v>321</v>
      </c>
      <c r="K93" t="s">
        <v>393</v>
      </c>
      <c r="L93" t="s">
        <v>1904</v>
      </c>
      <c r="M93" t="s">
        <v>410</v>
      </c>
    </row>
    <row r="94" spans="1:13" x14ac:dyDescent="0.2">
      <c r="A94">
        <v>85884</v>
      </c>
      <c r="B94" t="s">
        <v>1089</v>
      </c>
      <c r="C94" s="107">
        <v>1295</v>
      </c>
      <c r="D94" t="s">
        <v>1090</v>
      </c>
      <c r="F94" t="s">
        <v>1091</v>
      </c>
      <c r="G94" t="s">
        <v>146</v>
      </c>
      <c r="H94" t="s">
        <v>1092</v>
      </c>
      <c r="I94">
        <v>4</v>
      </c>
      <c r="J94" t="s">
        <v>321</v>
      </c>
      <c r="K94" t="s">
        <v>393</v>
      </c>
      <c r="L94" t="s">
        <v>347</v>
      </c>
      <c r="M94" t="s">
        <v>410</v>
      </c>
    </row>
    <row r="95" spans="1:13" x14ac:dyDescent="0.2">
      <c r="A95">
        <v>212533</v>
      </c>
      <c r="B95" t="s">
        <v>1906</v>
      </c>
      <c r="C95" s="107">
        <v>3321.0299999999997</v>
      </c>
      <c r="D95" t="s">
        <v>1907</v>
      </c>
      <c r="F95" t="s">
        <v>158</v>
      </c>
      <c r="G95" t="s">
        <v>149</v>
      </c>
      <c r="H95" t="s">
        <v>1908</v>
      </c>
      <c r="I95">
        <v>4</v>
      </c>
      <c r="J95" t="s">
        <v>321</v>
      </c>
      <c r="K95" t="s">
        <v>393</v>
      </c>
      <c r="L95" t="s">
        <v>1904</v>
      </c>
      <c r="M95" t="s">
        <v>410</v>
      </c>
    </row>
    <row r="96" spans="1:13" x14ac:dyDescent="0.2">
      <c r="A96">
        <v>138592</v>
      </c>
      <c r="B96" t="s">
        <v>1287</v>
      </c>
      <c r="C96" s="107">
        <v>84527.510000000068</v>
      </c>
      <c r="D96" t="s">
        <v>1288</v>
      </c>
      <c r="F96" t="s">
        <v>1289</v>
      </c>
      <c r="G96" t="s">
        <v>156</v>
      </c>
      <c r="H96" t="s">
        <v>1290</v>
      </c>
      <c r="I96">
        <v>4</v>
      </c>
      <c r="J96" t="s">
        <v>321</v>
      </c>
      <c r="K96" t="s">
        <v>393</v>
      </c>
      <c r="L96" t="s">
        <v>458</v>
      </c>
      <c r="M96" t="s">
        <v>410</v>
      </c>
    </row>
    <row r="97" spans="1:13" x14ac:dyDescent="0.2">
      <c r="A97">
        <v>78204</v>
      </c>
      <c r="B97" t="s">
        <v>1099</v>
      </c>
      <c r="C97" s="107">
        <v>1595.62</v>
      </c>
      <c r="D97" t="s">
        <v>1100</v>
      </c>
      <c r="F97" t="s">
        <v>1098</v>
      </c>
      <c r="G97" t="s">
        <v>179</v>
      </c>
      <c r="H97" t="s">
        <v>1101</v>
      </c>
      <c r="I97">
        <v>4</v>
      </c>
      <c r="J97" t="s">
        <v>321</v>
      </c>
      <c r="K97" t="s">
        <v>393</v>
      </c>
      <c r="L97" t="s">
        <v>1102</v>
      </c>
      <c r="M97" t="s">
        <v>410</v>
      </c>
    </row>
    <row r="98" spans="1:13" x14ac:dyDescent="0.2">
      <c r="A98">
        <v>910</v>
      </c>
      <c r="B98" t="s">
        <v>535</v>
      </c>
      <c r="C98" s="107">
        <v>49909.170000000013</v>
      </c>
      <c r="D98" t="s">
        <v>74</v>
      </c>
      <c r="F98" t="s">
        <v>192</v>
      </c>
      <c r="G98" t="s">
        <v>149</v>
      </c>
      <c r="H98" t="s">
        <v>290</v>
      </c>
      <c r="I98">
        <v>5</v>
      </c>
      <c r="J98" t="s">
        <v>298</v>
      </c>
      <c r="K98" t="s">
        <v>299</v>
      </c>
      <c r="L98" t="s">
        <v>1293</v>
      </c>
      <c r="M98" t="s">
        <v>293</v>
      </c>
    </row>
    <row r="99" spans="1:13" x14ac:dyDescent="0.2">
      <c r="A99">
        <v>1059</v>
      </c>
      <c r="B99" t="s">
        <v>1935</v>
      </c>
      <c r="C99" s="107">
        <v>1350</v>
      </c>
      <c r="D99" t="s">
        <v>1936</v>
      </c>
      <c r="F99" t="s">
        <v>878</v>
      </c>
      <c r="G99" t="s">
        <v>149</v>
      </c>
      <c r="H99" t="s">
        <v>879</v>
      </c>
      <c r="I99">
        <v>5</v>
      </c>
      <c r="J99" t="s">
        <v>298</v>
      </c>
      <c r="K99" t="s">
        <v>299</v>
      </c>
      <c r="L99" t="s">
        <v>571</v>
      </c>
      <c r="M99" t="s">
        <v>293</v>
      </c>
    </row>
    <row r="100" spans="1:13" x14ac:dyDescent="0.2">
      <c r="A100">
        <v>105807</v>
      </c>
      <c r="B100" t="s">
        <v>459</v>
      </c>
      <c r="C100" s="107">
        <v>136681</v>
      </c>
      <c r="D100" t="s">
        <v>846</v>
      </c>
      <c r="E100" t="s">
        <v>635</v>
      </c>
      <c r="F100" t="s">
        <v>4</v>
      </c>
      <c r="G100" t="s">
        <v>165</v>
      </c>
      <c r="H100" t="s">
        <v>847</v>
      </c>
      <c r="I100">
        <v>5</v>
      </c>
      <c r="J100" t="s">
        <v>298</v>
      </c>
      <c r="K100" t="s">
        <v>299</v>
      </c>
      <c r="L100" t="s">
        <v>460</v>
      </c>
      <c r="M100" t="s">
        <v>293</v>
      </c>
    </row>
    <row r="101" spans="1:13" x14ac:dyDescent="0.2">
      <c r="A101">
        <v>145766</v>
      </c>
      <c r="B101" t="s">
        <v>1938</v>
      </c>
      <c r="C101" s="107">
        <v>313</v>
      </c>
      <c r="D101" t="s">
        <v>1939</v>
      </c>
      <c r="E101" t="s">
        <v>694</v>
      </c>
      <c r="F101" t="s">
        <v>42</v>
      </c>
      <c r="G101" t="s">
        <v>43</v>
      </c>
      <c r="H101" t="s">
        <v>1940</v>
      </c>
      <c r="I101">
        <v>5</v>
      </c>
      <c r="J101" t="s">
        <v>298</v>
      </c>
      <c r="K101" t="s">
        <v>299</v>
      </c>
      <c r="L101" t="s">
        <v>1941</v>
      </c>
      <c r="M101" t="s">
        <v>293</v>
      </c>
    </row>
    <row r="102" spans="1:13" x14ac:dyDescent="0.2">
      <c r="A102">
        <v>141265</v>
      </c>
      <c r="B102" t="s">
        <v>1967</v>
      </c>
      <c r="C102" s="107">
        <v>1004</v>
      </c>
      <c r="D102" t="s">
        <v>1968</v>
      </c>
      <c r="F102" t="s">
        <v>1969</v>
      </c>
      <c r="G102" t="s">
        <v>174</v>
      </c>
      <c r="H102" t="s">
        <v>1970</v>
      </c>
      <c r="I102">
        <v>5</v>
      </c>
      <c r="J102" t="s">
        <v>298</v>
      </c>
      <c r="K102" t="s">
        <v>299</v>
      </c>
      <c r="L102" t="s">
        <v>571</v>
      </c>
      <c r="M102" t="s">
        <v>293</v>
      </c>
    </row>
    <row r="103" spans="1:13" x14ac:dyDescent="0.2">
      <c r="A103">
        <v>161750</v>
      </c>
      <c r="B103" t="s">
        <v>1972</v>
      </c>
      <c r="C103" s="107">
        <v>4987.6299999999983</v>
      </c>
      <c r="D103" t="s">
        <v>1973</v>
      </c>
      <c r="F103" t="s">
        <v>655</v>
      </c>
      <c r="G103" t="s">
        <v>177</v>
      </c>
      <c r="H103" t="s">
        <v>1974</v>
      </c>
      <c r="I103">
        <v>5</v>
      </c>
      <c r="J103" t="s">
        <v>298</v>
      </c>
      <c r="K103" t="s">
        <v>299</v>
      </c>
      <c r="L103" t="s">
        <v>1975</v>
      </c>
      <c r="M103" t="s">
        <v>293</v>
      </c>
    </row>
    <row r="104" spans="1:13" x14ac:dyDescent="0.2">
      <c r="A104">
        <v>210205</v>
      </c>
      <c r="B104" t="s">
        <v>1977</v>
      </c>
      <c r="C104" s="107">
        <v>2000</v>
      </c>
      <c r="D104" t="s">
        <v>1978</v>
      </c>
      <c r="F104" t="s">
        <v>7</v>
      </c>
      <c r="G104" t="s">
        <v>149</v>
      </c>
      <c r="H104" t="s">
        <v>238</v>
      </c>
      <c r="I104">
        <v>5</v>
      </c>
      <c r="J104" t="s">
        <v>298</v>
      </c>
      <c r="K104" t="s">
        <v>299</v>
      </c>
      <c r="L104" t="s">
        <v>1979</v>
      </c>
      <c r="M104" t="s">
        <v>293</v>
      </c>
    </row>
    <row r="105" spans="1:13" x14ac:dyDescent="0.2">
      <c r="A105">
        <v>69482</v>
      </c>
      <c r="B105" t="s">
        <v>461</v>
      </c>
      <c r="C105" s="107">
        <v>2960</v>
      </c>
      <c r="D105" t="s">
        <v>633</v>
      </c>
      <c r="F105" t="s">
        <v>462</v>
      </c>
      <c r="G105" t="s">
        <v>153</v>
      </c>
      <c r="H105" t="s">
        <v>463</v>
      </c>
      <c r="I105">
        <v>5</v>
      </c>
      <c r="J105" t="s">
        <v>298</v>
      </c>
      <c r="K105" t="s">
        <v>299</v>
      </c>
      <c r="L105" t="s">
        <v>0</v>
      </c>
      <c r="M105" t="s">
        <v>293</v>
      </c>
    </row>
    <row r="106" spans="1:13" x14ac:dyDescent="0.2">
      <c r="A106">
        <v>214</v>
      </c>
      <c r="B106" t="s">
        <v>704</v>
      </c>
      <c r="C106" s="107">
        <v>695</v>
      </c>
      <c r="D106" t="s">
        <v>705</v>
      </c>
      <c r="F106" t="s">
        <v>706</v>
      </c>
      <c r="G106" t="s">
        <v>149</v>
      </c>
      <c r="H106" t="s">
        <v>238</v>
      </c>
      <c r="I106">
        <v>5</v>
      </c>
      <c r="J106" t="s">
        <v>298</v>
      </c>
      <c r="K106" t="s">
        <v>299</v>
      </c>
      <c r="L106" t="s">
        <v>707</v>
      </c>
      <c r="M106" t="s">
        <v>293</v>
      </c>
    </row>
    <row r="107" spans="1:13" x14ac:dyDescent="0.2">
      <c r="A107">
        <v>213055</v>
      </c>
      <c r="B107" t="s">
        <v>1995</v>
      </c>
      <c r="C107" s="107">
        <v>1950</v>
      </c>
      <c r="D107" t="s">
        <v>1996</v>
      </c>
      <c r="E107" t="s">
        <v>1997</v>
      </c>
      <c r="F107" t="s">
        <v>1998</v>
      </c>
      <c r="G107" t="s">
        <v>146</v>
      </c>
      <c r="H107" t="s">
        <v>1999</v>
      </c>
      <c r="I107">
        <v>5</v>
      </c>
      <c r="J107" t="s">
        <v>298</v>
      </c>
      <c r="K107" t="s">
        <v>299</v>
      </c>
      <c r="L107" t="s">
        <v>2000</v>
      </c>
      <c r="M107" t="s">
        <v>293</v>
      </c>
    </row>
    <row r="108" spans="1:13" x14ac:dyDescent="0.2">
      <c r="A108">
        <v>1061</v>
      </c>
      <c r="B108" t="s">
        <v>637</v>
      </c>
      <c r="C108" s="107">
        <v>3091</v>
      </c>
      <c r="D108" t="s">
        <v>845</v>
      </c>
      <c r="F108" t="s">
        <v>158</v>
      </c>
      <c r="G108" t="s">
        <v>149</v>
      </c>
      <c r="H108" t="s">
        <v>638</v>
      </c>
      <c r="I108">
        <v>5</v>
      </c>
      <c r="J108" t="s">
        <v>298</v>
      </c>
      <c r="K108" t="s">
        <v>299</v>
      </c>
      <c r="L108" t="s">
        <v>0</v>
      </c>
      <c r="M108" t="s">
        <v>293</v>
      </c>
    </row>
    <row r="109" spans="1:13" x14ac:dyDescent="0.2">
      <c r="A109">
        <v>134365</v>
      </c>
      <c r="B109" t="s">
        <v>1321</v>
      </c>
      <c r="C109" s="107">
        <v>120063.23</v>
      </c>
      <c r="D109" t="s">
        <v>536</v>
      </c>
      <c r="E109" t="s">
        <v>537</v>
      </c>
      <c r="F109" t="s">
        <v>152</v>
      </c>
      <c r="G109" t="s">
        <v>177</v>
      </c>
      <c r="H109" t="s">
        <v>538</v>
      </c>
      <c r="I109">
        <v>6</v>
      </c>
      <c r="J109" t="s">
        <v>298</v>
      </c>
      <c r="K109" t="s">
        <v>5</v>
      </c>
      <c r="L109" t="s">
        <v>71</v>
      </c>
      <c r="M109" t="s">
        <v>294</v>
      </c>
    </row>
    <row r="110" spans="1:13" x14ac:dyDescent="0.2">
      <c r="A110">
        <v>212772</v>
      </c>
      <c r="B110" t="s">
        <v>2017</v>
      </c>
      <c r="C110" s="107">
        <v>16889.420000000002</v>
      </c>
      <c r="D110" t="s">
        <v>2018</v>
      </c>
      <c r="F110" t="s">
        <v>2019</v>
      </c>
      <c r="G110" t="s">
        <v>177</v>
      </c>
      <c r="H110" t="s">
        <v>2020</v>
      </c>
      <c r="I110">
        <v>6</v>
      </c>
      <c r="J110" t="s">
        <v>298</v>
      </c>
      <c r="K110" t="s">
        <v>5</v>
      </c>
      <c r="L110" t="s">
        <v>577</v>
      </c>
      <c r="M110" t="s">
        <v>294</v>
      </c>
    </row>
    <row r="111" spans="1:13" x14ac:dyDescent="0.2">
      <c r="A111">
        <v>70</v>
      </c>
      <c r="B111" t="s">
        <v>467</v>
      </c>
      <c r="C111" s="107">
        <v>187920</v>
      </c>
      <c r="D111" t="s">
        <v>6</v>
      </c>
      <c r="E111" t="s">
        <v>639</v>
      </c>
      <c r="F111" t="s">
        <v>7</v>
      </c>
      <c r="G111" t="s">
        <v>149</v>
      </c>
      <c r="H111" t="s">
        <v>238</v>
      </c>
      <c r="I111">
        <v>6</v>
      </c>
      <c r="J111" t="s">
        <v>298</v>
      </c>
      <c r="K111" t="s">
        <v>5</v>
      </c>
      <c r="L111" t="s">
        <v>200</v>
      </c>
      <c r="M111" t="s">
        <v>294</v>
      </c>
    </row>
    <row r="112" spans="1:13" x14ac:dyDescent="0.2">
      <c r="A112">
        <v>86531</v>
      </c>
      <c r="B112" t="s">
        <v>640</v>
      </c>
      <c r="C112" s="107">
        <v>1345</v>
      </c>
      <c r="D112" t="s">
        <v>641</v>
      </c>
      <c r="F112" t="s">
        <v>642</v>
      </c>
      <c r="G112" t="s">
        <v>149</v>
      </c>
      <c r="H112" t="s">
        <v>643</v>
      </c>
      <c r="I112">
        <v>6</v>
      </c>
      <c r="J112" t="s">
        <v>298</v>
      </c>
      <c r="K112" t="s">
        <v>5</v>
      </c>
      <c r="L112" t="s">
        <v>892</v>
      </c>
      <c r="M112" t="s">
        <v>294</v>
      </c>
    </row>
    <row r="113" spans="1:13" x14ac:dyDescent="0.2">
      <c r="A113">
        <v>1508</v>
      </c>
      <c r="B113" t="s">
        <v>1326</v>
      </c>
      <c r="C113" s="107">
        <v>171158.98</v>
      </c>
      <c r="D113" t="s">
        <v>578</v>
      </c>
      <c r="F113" t="s">
        <v>53</v>
      </c>
      <c r="G113" t="s">
        <v>173</v>
      </c>
      <c r="H113" t="s">
        <v>579</v>
      </c>
      <c r="I113">
        <v>6</v>
      </c>
      <c r="J113" t="s">
        <v>298</v>
      </c>
      <c r="K113" t="s">
        <v>5</v>
      </c>
      <c r="L113" t="s">
        <v>20</v>
      </c>
      <c r="M113" t="s">
        <v>294</v>
      </c>
    </row>
    <row r="114" spans="1:13" x14ac:dyDescent="0.2">
      <c r="A114">
        <v>208249</v>
      </c>
      <c r="B114" t="s">
        <v>1412</v>
      </c>
      <c r="C114" s="107">
        <v>6343597.9299999997</v>
      </c>
      <c r="D114" t="s">
        <v>1413</v>
      </c>
      <c r="F114" t="s">
        <v>158</v>
      </c>
      <c r="G114" t="s">
        <v>149</v>
      </c>
      <c r="H114" t="s">
        <v>1414</v>
      </c>
      <c r="I114">
        <v>6</v>
      </c>
      <c r="J114" t="s">
        <v>298</v>
      </c>
      <c r="K114" t="s">
        <v>5</v>
      </c>
      <c r="L114" t="s">
        <v>1415</v>
      </c>
      <c r="M114" t="s">
        <v>294</v>
      </c>
    </row>
    <row r="115" spans="1:13" x14ac:dyDescent="0.2">
      <c r="A115">
        <v>132</v>
      </c>
      <c r="B115" t="s">
        <v>2032</v>
      </c>
      <c r="C115" s="107">
        <v>10977.56</v>
      </c>
      <c r="D115" t="s">
        <v>2033</v>
      </c>
      <c r="F115" t="s">
        <v>152</v>
      </c>
      <c r="G115" t="s">
        <v>153</v>
      </c>
      <c r="H115" t="s">
        <v>249</v>
      </c>
      <c r="I115">
        <v>6</v>
      </c>
      <c r="J115" t="s">
        <v>298</v>
      </c>
      <c r="K115" t="s">
        <v>5</v>
      </c>
      <c r="L115" t="s">
        <v>2034</v>
      </c>
      <c r="M115" t="s">
        <v>294</v>
      </c>
    </row>
    <row r="116" spans="1:13" x14ac:dyDescent="0.2">
      <c r="A116">
        <v>37200</v>
      </c>
      <c r="B116" t="s">
        <v>644</v>
      </c>
      <c r="C116" s="107">
        <v>8100</v>
      </c>
      <c r="D116" t="s">
        <v>10</v>
      </c>
      <c r="F116" t="s">
        <v>261</v>
      </c>
      <c r="G116" t="s">
        <v>177</v>
      </c>
      <c r="H116" t="s">
        <v>250</v>
      </c>
      <c r="I116">
        <v>6</v>
      </c>
      <c r="J116" t="s">
        <v>298</v>
      </c>
      <c r="K116" t="s">
        <v>5</v>
      </c>
      <c r="L116" t="s">
        <v>855</v>
      </c>
      <c r="M116" t="s">
        <v>294</v>
      </c>
    </row>
    <row r="117" spans="1:13" x14ac:dyDescent="0.2">
      <c r="A117">
        <v>213611</v>
      </c>
      <c r="B117" t="s">
        <v>2040</v>
      </c>
      <c r="C117" s="107">
        <v>16439</v>
      </c>
      <c r="D117" t="s">
        <v>2041</v>
      </c>
      <c r="F117" t="s">
        <v>195</v>
      </c>
      <c r="G117" t="s">
        <v>149</v>
      </c>
      <c r="H117" t="s">
        <v>233</v>
      </c>
      <c r="I117">
        <v>6</v>
      </c>
      <c r="J117" t="s">
        <v>298</v>
      </c>
      <c r="K117" t="s">
        <v>5</v>
      </c>
      <c r="L117" t="s">
        <v>2042</v>
      </c>
      <c r="M117" t="s">
        <v>294</v>
      </c>
    </row>
    <row r="118" spans="1:13" x14ac:dyDescent="0.2">
      <c r="A118">
        <v>789</v>
      </c>
      <c r="B118" t="s">
        <v>881</v>
      </c>
      <c r="C118" s="107">
        <v>101238</v>
      </c>
      <c r="D118" t="s">
        <v>11</v>
      </c>
      <c r="E118" t="s">
        <v>162</v>
      </c>
      <c r="F118" t="s">
        <v>12</v>
      </c>
      <c r="G118" t="s">
        <v>157</v>
      </c>
      <c r="H118" t="s">
        <v>251</v>
      </c>
      <c r="I118">
        <v>6</v>
      </c>
      <c r="J118" t="s">
        <v>298</v>
      </c>
      <c r="K118" t="s">
        <v>5</v>
      </c>
      <c r="L118" t="s">
        <v>13</v>
      </c>
      <c r="M118" t="s">
        <v>294</v>
      </c>
    </row>
    <row r="119" spans="1:13" x14ac:dyDescent="0.2">
      <c r="A119">
        <v>130252</v>
      </c>
      <c r="B119" t="s">
        <v>904</v>
      </c>
      <c r="C119" s="107">
        <v>173807.30000000002</v>
      </c>
      <c r="D119" t="s">
        <v>23</v>
      </c>
      <c r="E119" t="s">
        <v>468</v>
      </c>
      <c r="F119" t="s">
        <v>469</v>
      </c>
      <c r="G119" t="s">
        <v>76</v>
      </c>
      <c r="H119" t="s">
        <v>470</v>
      </c>
      <c r="I119">
        <v>6</v>
      </c>
      <c r="J119" t="s">
        <v>298</v>
      </c>
      <c r="K119" t="s">
        <v>5</v>
      </c>
      <c r="L119" t="s">
        <v>22</v>
      </c>
      <c r="M119" t="s">
        <v>294</v>
      </c>
    </row>
    <row r="120" spans="1:13" x14ac:dyDescent="0.2">
      <c r="A120">
        <v>226</v>
      </c>
      <c r="B120" t="s">
        <v>471</v>
      </c>
      <c r="C120" s="107">
        <v>77959.959999999992</v>
      </c>
      <c r="D120" t="s">
        <v>472</v>
      </c>
      <c r="F120" t="s">
        <v>186</v>
      </c>
      <c r="G120" t="s">
        <v>149</v>
      </c>
      <c r="H120" t="s">
        <v>243</v>
      </c>
      <c r="I120">
        <v>6</v>
      </c>
      <c r="J120" t="s">
        <v>298</v>
      </c>
      <c r="K120" t="s">
        <v>5</v>
      </c>
      <c r="L120" t="s">
        <v>14</v>
      </c>
      <c r="M120" t="s">
        <v>294</v>
      </c>
    </row>
    <row r="121" spans="1:13" x14ac:dyDescent="0.2">
      <c r="A121">
        <v>147738</v>
      </c>
      <c r="B121" t="s">
        <v>580</v>
      </c>
      <c r="C121" s="107">
        <v>85993.010000000009</v>
      </c>
      <c r="D121" t="s">
        <v>581</v>
      </c>
      <c r="F121" t="s">
        <v>25</v>
      </c>
      <c r="G121" t="s">
        <v>149</v>
      </c>
      <c r="H121" t="s">
        <v>262</v>
      </c>
      <c r="I121">
        <v>6</v>
      </c>
      <c r="J121" t="s">
        <v>298</v>
      </c>
      <c r="K121" t="s">
        <v>576</v>
      </c>
      <c r="L121" t="s">
        <v>577</v>
      </c>
      <c r="M121" t="s">
        <v>294</v>
      </c>
    </row>
    <row r="122" spans="1:13" x14ac:dyDescent="0.2">
      <c r="A122">
        <v>332</v>
      </c>
      <c r="B122" t="s">
        <v>473</v>
      </c>
      <c r="C122" s="107">
        <v>77600.140000000014</v>
      </c>
      <c r="D122" t="s">
        <v>15</v>
      </c>
      <c r="E122" t="s">
        <v>474</v>
      </c>
      <c r="F122" t="s">
        <v>167</v>
      </c>
      <c r="G122" t="s">
        <v>168</v>
      </c>
      <c r="H122" t="s">
        <v>216</v>
      </c>
      <c r="I122">
        <v>6</v>
      </c>
      <c r="J122" t="s">
        <v>298</v>
      </c>
      <c r="K122" t="s">
        <v>5</v>
      </c>
      <c r="L122" t="s">
        <v>9</v>
      </c>
      <c r="M122" t="s">
        <v>294</v>
      </c>
    </row>
    <row r="123" spans="1:13" x14ac:dyDescent="0.2">
      <c r="A123">
        <v>181669</v>
      </c>
      <c r="B123" t="s">
        <v>893</v>
      </c>
      <c r="C123" s="107">
        <v>33862.619999999995</v>
      </c>
      <c r="D123" t="s">
        <v>894</v>
      </c>
      <c r="E123" t="s">
        <v>895</v>
      </c>
      <c r="F123" t="s">
        <v>451</v>
      </c>
      <c r="G123" t="s">
        <v>177</v>
      </c>
      <c r="H123" t="s">
        <v>896</v>
      </c>
      <c r="I123">
        <v>6</v>
      </c>
      <c r="J123" t="s">
        <v>298</v>
      </c>
      <c r="K123" t="s">
        <v>5</v>
      </c>
      <c r="L123" t="s">
        <v>897</v>
      </c>
      <c r="M123" t="s">
        <v>294</v>
      </c>
    </row>
    <row r="124" spans="1:13" x14ac:dyDescent="0.2">
      <c r="A124">
        <v>58546</v>
      </c>
      <c r="B124" t="s">
        <v>872</v>
      </c>
      <c r="C124" s="107">
        <v>7175</v>
      </c>
      <c r="D124" t="s">
        <v>873</v>
      </c>
      <c r="F124" t="s">
        <v>874</v>
      </c>
      <c r="G124" t="s">
        <v>149</v>
      </c>
      <c r="H124" t="s">
        <v>875</v>
      </c>
      <c r="I124">
        <v>6</v>
      </c>
      <c r="J124" t="s">
        <v>298</v>
      </c>
      <c r="K124" t="s">
        <v>5</v>
      </c>
      <c r="L124" t="s">
        <v>876</v>
      </c>
      <c r="M124" t="s">
        <v>294</v>
      </c>
    </row>
    <row r="125" spans="1:13" x14ac:dyDescent="0.2">
      <c r="A125">
        <v>933</v>
      </c>
      <c r="B125" t="s">
        <v>650</v>
      </c>
      <c r="C125" s="107">
        <v>4684.4500000000007</v>
      </c>
      <c r="D125" t="s">
        <v>16</v>
      </c>
      <c r="F125" t="s">
        <v>189</v>
      </c>
      <c r="G125" t="s">
        <v>149</v>
      </c>
      <c r="H125" t="s">
        <v>229</v>
      </c>
      <c r="I125">
        <v>6</v>
      </c>
      <c r="J125" t="s">
        <v>298</v>
      </c>
      <c r="K125" t="s">
        <v>5</v>
      </c>
      <c r="L125" t="s">
        <v>200</v>
      </c>
      <c r="M125" t="s">
        <v>294</v>
      </c>
    </row>
    <row r="126" spans="1:13" x14ac:dyDescent="0.2">
      <c r="A126">
        <v>83007</v>
      </c>
      <c r="B126" t="s">
        <v>475</v>
      </c>
      <c r="C126" s="107">
        <v>34185.359999999993</v>
      </c>
      <c r="D126" t="s">
        <v>236</v>
      </c>
      <c r="F126" t="s">
        <v>186</v>
      </c>
      <c r="G126" t="s">
        <v>149</v>
      </c>
      <c r="H126" t="s">
        <v>237</v>
      </c>
      <c r="I126">
        <v>6</v>
      </c>
      <c r="J126" t="s">
        <v>298</v>
      </c>
      <c r="K126" t="s">
        <v>5</v>
      </c>
      <c r="L126" t="s">
        <v>200</v>
      </c>
      <c r="M126" t="s">
        <v>294</v>
      </c>
    </row>
    <row r="127" spans="1:13" x14ac:dyDescent="0.2">
      <c r="A127">
        <v>36836</v>
      </c>
      <c r="B127" t="s">
        <v>477</v>
      </c>
      <c r="C127" s="107">
        <v>2350</v>
      </c>
      <c r="D127" t="s">
        <v>653</v>
      </c>
      <c r="E127" t="s">
        <v>635</v>
      </c>
      <c r="F127" t="s">
        <v>193</v>
      </c>
      <c r="G127" t="s">
        <v>149</v>
      </c>
      <c r="H127" t="s">
        <v>232</v>
      </c>
      <c r="I127">
        <v>6</v>
      </c>
      <c r="J127" t="s">
        <v>298</v>
      </c>
      <c r="K127" t="s">
        <v>5</v>
      </c>
      <c r="L127" t="s">
        <v>200</v>
      </c>
      <c r="M127" t="s">
        <v>294</v>
      </c>
    </row>
    <row r="128" spans="1:13" x14ac:dyDescent="0.2">
      <c r="A128">
        <v>433</v>
      </c>
      <c r="B128" t="s">
        <v>852</v>
      </c>
      <c r="C128" s="107">
        <v>171149.25000000006</v>
      </c>
      <c r="D128" t="s">
        <v>853</v>
      </c>
      <c r="F128" t="s">
        <v>194</v>
      </c>
      <c r="G128" t="s">
        <v>149</v>
      </c>
      <c r="H128" t="s">
        <v>228</v>
      </c>
      <c r="I128">
        <v>6</v>
      </c>
      <c r="J128" t="s">
        <v>298</v>
      </c>
      <c r="K128" t="s">
        <v>5</v>
      </c>
      <c r="L128" t="s">
        <v>854</v>
      </c>
      <c r="M128" t="s">
        <v>294</v>
      </c>
    </row>
    <row r="129" spans="1:13" x14ac:dyDescent="0.2">
      <c r="A129">
        <v>205877</v>
      </c>
      <c r="B129" t="s">
        <v>1354</v>
      </c>
      <c r="C129" s="107">
        <v>350</v>
      </c>
      <c r="D129" t="s">
        <v>1355</v>
      </c>
      <c r="F129" t="s">
        <v>1356</v>
      </c>
      <c r="G129" t="s">
        <v>168</v>
      </c>
      <c r="H129" t="s">
        <v>1357</v>
      </c>
      <c r="I129">
        <v>6</v>
      </c>
      <c r="J129" t="s">
        <v>298</v>
      </c>
      <c r="K129" t="s">
        <v>5</v>
      </c>
      <c r="L129" t="s">
        <v>200</v>
      </c>
      <c r="M129" t="s">
        <v>294</v>
      </c>
    </row>
    <row r="130" spans="1:13" x14ac:dyDescent="0.2">
      <c r="A130">
        <v>440</v>
      </c>
      <c r="B130" t="s">
        <v>478</v>
      </c>
      <c r="C130" s="107">
        <v>4706.1100000000006</v>
      </c>
      <c r="D130" t="s">
        <v>479</v>
      </c>
      <c r="F130" t="s">
        <v>164</v>
      </c>
      <c r="G130" t="s">
        <v>153</v>
      </c>
      <c r="H130" t="s">
        <v>258</v>
      </c>
      <c r="I130">
        <v>6</v>
      </c>
      <c r="J130" t="s">
        <v>298</v>
      </c>
      <c r="K130" t="s">
        <v>5</v>
      </c>
      <c r="L130" t="s">
        <v>19</v>
      </c>
      <c r="M130" t="s">
        <v>294</v>
      </c>
    </row>
    <row r="131" spans="1:13" x14ac:dyDescent="0.2">
      <c r="A131">
        <v>127720</v>
      </c>
      <c r="B131" t="s">
        <v>582</v>
      </c>
      <c r="C131" s="107">
        <v>68712.53</v>
      </c>
      <c r="D131" t="s">
        <v>583</v>
      </c>
      <c r="E131" t="s">
        <v>654</v>
      </c>
      <c r="F131" t="s">
        <v>244</v>
      </c>
      <c r="G131" t="s">
        <v>177</v>
      </c>
      <c r="H131" t="s">
        <v>245</v>
      </c>
      <c r="I131">
        <v>6</v>
      </c>
      <c r="J131" t="s">
        <v>298</v>
      </c>
      <c r="K131" t="s">
        <v>5</v>
      </c>
      <c r="L131" t="s">
        <v>877</v>
      </c>
      <c r="M131" t="s">
        <v>294</v>
      </c>
    </row>
    <row r="132" spans="1:13" x14ac:dyDescent="0.2">
      <c r="A132">
        <v>86231</v>
      </c>
      <c r="B132" t="s">
        <v>903</v>
      </c>
      <c r="C132" s="107">
        <v>14193.11</v>
      </c>
      <c r="D132" t="s">
        <v>482</v>
      </c>
      <c r="F132" t="s">
        <v>223</v>
      </c>
      <c r="G132" t="s">
        <v>1</v>
      </c>
      <c r="H132" t="s">
        <v>291</v>
      </c>
      <c r="I132">
        <v>6</v>
      </c>
      <c r="J132" t="s">
        <v>298</v>
      </c>
      <c r="K132" t="s">
        <v>5</v>
      </c>
      <c r="L132" t="s">
        <v>22</v>
      </c>
      <c r="M132" t="s">
        <v>294</v>
      </c>
    </row>
    <row r="133" spans="1:13" x14ac:dyDescent="0.2">
      <c r="A133">
        <v>203863</v>
      </c>
      <c r="B133" t="s">
        <v>1369</v>
      </c>
      <c r="C133" s="107">
        <v>92804.97000000003</v>
      </c>
      <c r="D133" t="s">
        <v>1370</v>
      </c>
      <c r="F133" t="s">
        <v>239</v>
      </c>
      <c r="G133" t="s">
        <v>149</v>
      </c>
      <c r="H133" t="s">
        <v>240</v>
      </c>
      <c r="I133">
        <v>6</v>
      </c>
      <c r="J133" t="s">
        <v>298</v>
      </c>
      <c r="K133" t="s">
        <v>5</v>
      </c>
      <c r="L133" t="s">
        <v>1371</v>
      </c>
      <c r="M133" t="s">
        <v>294</v>
      </c>
    </row>
    <row r="134" spans="1:13" x14ac:dyDescent="0.2">
      <c r="A134">
        <v>185886</v>
      </c>
      <c r="B134" t="s">
        <v>848</v>
      </c>
      <c r="C134" s="107">
        <v>124</v>
      </c>
      <c r="D134" t="s">
        <v>849</v>
      </c>
      <c r="F134" t="s">
        <v>850</v>
      </c>
      <c r="G134" t="s">
        <v>146</v>
      </c>
      <c r="H134" t="s">
        <v>851</v>
      </c>
      <c r="I134">
        <v>6</v>
      </c>
      <c r="J134" t="s">
        <v>298</v>
      </c>
      <c r="K134" t="s">
        <v>5</v>
      </c>
      <c r="L134" t="s">
        <v>1329</v>
      </c>
      <c r="M134" t="s">
        <v>294</v>
      </c>
    </row>
    <row r="135" spans="1:13" x14ac:dyDescent="0.2">
      <c r="A135">
        <v>213672</v>
      </c>
      <c r="B135" t="s">
        <v>2099</v>
      </c>
      <c r="C135" s="107">
        <v>11951.25</v>
      </c>
      <c r="D135" t="s">
        <v>2100</v>
      </c>
      <c r="F135" t="s">
        <v>384</v>
      </c>
      <c r="G135" t="s">
        <v>149</v>
      </c>
      <c r="H135" t="s">
        <v>617</v>
      </c>
      <c r="I135">
        <v>6</v>
      </c>
      <c r="J135" t="s">
        <v>298</v>
      </c>
      <c r="K135" t="s">
        <v>5</v>
      </c>
      <c r="L135" t="s">
        <v>2069</v>
      </c>
      <c r="M135" t="s">
        <v>294</v>
      </c>
    </row>
    <row r="136" spans="1:13" x14ac:dyDescent="0.2">
      <c r="A136">
        <v>112</v>
      </c>
      <c r="B136" t="s">
        <v>483</v>
      </c>
      <c r="C136" s="107">
        <v>271.41999999999996</v>
      </c>
      <c r="D136" t="s">
        <v>305</v>
      </c>
      <c r="F136" t="s">
        <v>306</v>
      </c>
      <c r="G136" t="s">
        <v>21</v>
      </c>
      <c r="H136" t="s">
        <v>307</v>
      </c>
      <c r="I136">
        <v>6</v>
      </c>
      <c r="J136" t="s">
        <v>298</v>
      </c>
      <c r="K136" t="s">
        <v>5</v>
      </c>
      <c r="L136" t="s">
        <v>22</v>
      </c>
      <c r="M136" t="s">
        <v>294</v>
      </c>
    </row>
    <row r="137" spans="1:13" x14ac:dyDescent="0.2">
      <c r="A137">
        <v>211049</v>
      </c>
      <c r="B137" t="s">
        <v>2102</v>
      </c>
      <c r="C137" s="107">
        <v>1573.1399999999999</v>
      </c>
      <c r="D137" t="s">
        <v>2103</v>
      </c>
      <c r="E137" t="s">
        <v>2104</v>
      </c>
      <c r="F137" t="s">
        <v>188</v>
      </c>
      <c r="G137" t="s">
        <v>149</v>
      </c>
      <c r="H137" t="s">
        <v>242</v>
      </c>
      <c r="I137">
        <v>6</v>
      </c>
      <c r="J137" t="s">
        <v>298</v>
      </c>
      <c r="K137" t="s">
        <v>5</v>
      </c>
      <c r="L137" t="s">
        <v>2105</v>
      </c>
      <c r="M137" t="s">
        <v>294</v>
      </c>
    </row>
    <row r="138" spans="1:13" x14ac:dyDescent="0.2">
      <c r="A138">
        <v>221513</v>
      </c>
      <c r="B138" t="s">
        <v>2107</v>
      </c>
      <c r="C138" s="107">
        <v>5000</v>
      </c>
      <c r="D138" t="s">
        <v>2108</v>
      </c>
      <c r="F138" t="s">
        <v>2109</v>
      </c>
      <c r="G138" t="s">
        <v>177</v>
      </c>
      <c r="H138" t="s">
        <v>2110</v>
      </c>
      <c r="I138">
        <v>6</v>
      </c>
      <c r="J138" t="s">
        <v>298</v>
      </c>
      <c r="K138" t="s">
        <v>5</v>
      </c>
      <c r="L138" t="s">
        <v>2034</v>
      </c>
      <c r="M138" t="s">
        <v>294</v>
      </c>
    </row>
    <row r="139" spans="1:13" x14ac:dyDescent="0.2">
      <c r="A139">
        <v>197704</v>
      </c>
      <c r="B139" t="s">
        <v>856</v>
      </c>
      <c r="C139" s="107">
        <v>26363.270000000004</v>
      </c>
      <c r="D139" t="s">
        <v>857</v>
      </c>
      <c r="F139" t="s">
        <v>202</v>
      </c>
      <c r="G139" t="s">
        <v>149</v>
      </c>
      <c r="H139" t="s">
        <v>858</v>
      </c>
      <c r="I139">
        <v>6</v>
      </c>
      <c r="J139" t="s">
        <v>298</v>
      </c>
      <c r="K139" t="s">
        <v>5</v>
      </c>
      <c r="L139" t="s">
        <v>859</v>
      </c>
      <c r="M139" t="s">
        <v>294</v>
      </c>
    </row>
    <row r="140" spans="1:13" x14ac:dyDescent="0.2">
      <c r="A140">
        <v>1485</v>
      </c>
      <c r="B140" t="s">
        <v>484</v>
      </c>
      <c r="C140" s="107">
        <v>876891.6</v>
      </c>
      <c r="D140" t="s">
        <v>485</v>
      </c>
      <c r="F140" t="s">
        <v>203</v>
      </c>
      <c r="G140" t="s">
        <v>153</v>
      </c>
      <c r="H140" t="s">
        <v>260</v>
      </c>
      <c r="I140">
        <v>6</v>
      </c>
      <c r="J140" t="s">
        <v>298</v>
      </c>
      <c r="K140" t="s">
        <v>5</v>
      </c>
      <c r="L140" t="s">
        <v>577</v>
      </c>
      <c r="M140" t="s">
        <v>294</v>
      </c>
    </row>
    <row r="141" spans="1:13" x14ac:dyDescent="0.2">
      <c r="A141">
        <v>159</v>
      </c>
      <c r="B141" t="s">
        <v>486</v>
      </c>
      <c r="C141" s="107">
        <v>64083.990000000005</v>
      </c>
      <c r="D141" t="s">
        <v>487</v>
      </c>
      <c r="E141" t="s">
        <v>24</v>
      </c>
      <c r="F141" t="s">
        <v>25</v>
      </c>
      <c r="G141" t="s">
        <v>149</v>
      </c>
      <c r="H141" t="s">
        <v>262</v>
      </c>
      <c r="I141">
        <v>6</v>
      </c>
      <c r="J141" t="s">
        <v>298</v>
      </c>
      <c r="K141" t="s">
        <v>5</v>
      </c>
      <c r="L141" t="s">
        <v>26</v>
      </c>
      <c r="M141" t="s">
        <v>294</v>
      </c>
    </row>
    <row r="142" spans="1:13" x14ac:dyDescent="0.2">
      <c r="A142">
        <v>213277</v>
      </c>
      <c r="B142" t="s">
        <v>2123</v>
      </c>
      <c r="C142" s="107">
        <v>6328.62</v>
      </c>
      <c r="D142" t="s">
        <v>2124</v>
      </c>
      <c r="F142" t="s">
        <v>1365</v>
      </c>
      <c r="G142" t="s">
        <v>149</v>
      </c>
      <c r="H142" t="s">
        <v>2125</v>
      </c>
      <c r="I142">
        <v>6</v>
      </c>
      <c r="J142" t="s">
        <v>298</v>
      </c>
      <c r="K142" t="s">
        <v>5</v>
      </c>
      <c r="L142" t="s">
        <v>2034</v>
      </c>
      <c r="M142" t="s">
        <v>294</v>
      </c>
    </row>
    <row r="143" spans="1:13" x14ac:dyDescent="0.2">
      <c r="A143">
        <v>156</v>
      </c>
      <c r="B143" t="s">
        <v>488</v>
      </c>
      <c r="C143" s="107">
        <v>8315.2800000000007</v>
      </c>
      <c r="D143" t="s">
        <v>302</v>
      </c>
      <c r="F143" t="s">
        <v>190</v>
      </c>
      <c r="G143" t="s">
        <v>155</v>
      </c>
      <c r="H143" t="s">
        <v>303</v>
      </c>
      <c r="I143">
        <v>6</v>
      </c>
      <c r="J143" t="s">
        <v>298</v>
      </c>
      <c r="K143" t="s">
        <v>5</v>
      </c>
      <c r="L143" t="s">
        <v>584</v>
      </c>
      <c r="M143" t="s">
        <v>294</v>
      </c>
    </row>
    <row r="144" spans="1:13" x14ac:dyDescent="0.2">
      <c r="A144">
        <v>129651</v>
      </c>
      <c r="B144" t="s">
        <v>489</v>
      </c>
      <c r="C144" s="107">
        <v>310</v>
      </c>
      <c r="D144" t="s">
        <v>889</v>
      </c>
      <c r="F144" t="s">
        <v>890</v>
      </c>
      <c r="G144" t="s">
        <v>168</v>
      </c>
      <c r="H144" t="s">
        <v>891</v>
      </c>
      <c r="I144">
        <v>6</v>
      </c>
      <c r="J144" t="s">
        <v>298</v>
      </c>
      <c r="K144" t="s">
        <v>5</v>
      </c>
      <c r="L144" t="s">
        <v>585</v>
      </c>
      <c r="M144" t="s">
        <v>294</v>
      </c>
    </row>
    <row r="145" spans="1:13" x14ac:dyDescent="0.2">
      <c r="A145">
        <v>207747</v>
      </c>
      <c r="B145" t="s">
        <v>2127</v>
      </c>
      <c r="C145" s="107">
        <v>2965.23</v>
      </c>
      <c r="D145" t="s">
        <v>2128</v>
      </c>
      <c r="F145" t="s">
        <v>869</v>
      </c>
      <c r="G145" t="s">
        <v>149</v>
      </c>
      <c r="H145" t="s">
        <v>870</v>
      </c>
      <c r="I145">
        <v>6</v>
      </c>
      <c r="J145" t="s">
        <v>298</v>
      </c>
      <c r="K145" t="s">
        <v>5</v>
      </c>
      <c r="L145" t="s">
        <v>2034</v>
      </c>
      <c r="M145" t="s">
        <v>294</v>
      </c>
    </row>
    <row r="146" spans="1:13" x14ac:dyDescent="0.2">
      <c r="A146">
        <v>78360</v>
      </c>
      <c r="B146" t="s">
        <v>490</v>
      </c>
      <c r="C146" s="107">
        <v>82284.969999999928</v>
      </c>
      <c r="D146" t="s">
        <v>491</v>
      </c>
      <c r="F146" t="s">
        <v>164</v>
      </c>
      <c r="G146" t="s">
        <v>153</v>
      </c>
      <c r="H146" t="s">
        <v>304</v>
      </c>
      <c r="I146">
        <v>6</v>
      </c>
      <c r="J146" t="s">
        <v>298</v>
      </c>
      <c r="K146" t="s">
        <v>5</v>
      </c>
      <c r="L146" t="s">
        <v>27</v>
      </c>
      <c r="M146" t="s">
        <v>294</v>
      </c>
    </row>
    <row r="147" spans="1:13" x14ac:dyDescent="0.2">
      <c r="A147">
        <v>1056</v>
      </c>
      <c r="B147" t="s">
        <v>1389</v>
      </c>
      <c r="C147" s="107">
        <v>521994.93999999994</v>
      </c>
      <c r="D147" t="s">
        <v>492</v>
      </c>
      <c r="F147" t="s">
        <v>158</v>
      </c>
      <c r="G147" t="s">
        <v>149</v>
      </c>
      <c r="H147" t="s">
        <v>263</v>
      </c>
      <c r="I147">
        <v>6</v>
      </c>
      <c r="J147" t="s">
        <v>298</v>
      </c>
      <c r="K147" t="s">
        <v>5</v>
      </c>
      <c r="L147" t="s">
        <v>27</v>
      </c>
      <c r="M147" t="s">
        <v>294</v>
      </c>
    </row>
    <row r="148" spans="1:13" x14ac:dyDescent="0.2">
      <c r="A148">
        <v>220</v>
      </c>
      <c r="B148" t="s">
        <v>658</v>
      </c>
      <c r="C148" s="107">
        <v>3700</v>
      </c>
      <c r="D148" t="s">
        <v>28</v>
      </c>
      <c r="F148" t="s">
        <v>194</v>
      </c>
      <c r="G148" t="s">
        <v>149</v>
      </c>
      <c r="H148" t="s">
        <v>228</v>
      </c>
      <c r="I148">
        <v>6</v>
      </c>
      <c r="J148" t="s">
        <v>298</v>
      </c>
      <c r="K148" t="s">
        <v>5</v>
      </c>
      <c r="L148" t="s">
        <v>29</v>
      </c>
      <c r="M148" t="s">
        <v>294</v>
      </c>
    </row>
    <row r="149" spans="1:13" x14ac:dyDescent="0.2">
      <c r="A149">
        <v>882</v>
      </c>
      <c r="B149" t="s">
        <v>493</v>
      </c>
      <c r="C149" s="107">
        <v>5341.3999999999833</v>
      </c>
      <c r="D149" t="s">
        <v>30</v>
      </c>
      <c r="F149" t="s">
        <v>158</v>
      </c>
      <c r="G149" t="s">
        <v>149</v>
      </c>
      <c r="H149" t="s">
        <v>264</v>
      </c>
      <c r="I149">
        <v>6</v>
      </c>
      <c r="J149" t="s">
        <v>298</v>
      </c>
      <c r="K149" t="s">
        <v>5</v>
      </c>
      <c r="L149" t="s">
        <v>31</v>
      </c>
      <c r="M149" t="s">
        <v>294</v>
      </c>
    </row>
    <row r="150" spans="1:13" x14ac:dyDescent="0.2">
      <c r="A150">
        <v>148055</v>
      </c>
      <c r="B150" t="s">
        <v>589</v>
      </c>
      <c r="C150" s="107">
        <v>87627</v>
      </c>
      <c r="D150" t="s">
        <v>590</v>
      </c>
      <c r="E150" t="s">
        <v>591</v>
      </c>
      <c r="F150" t="s">
        <v>592</v>
      </c>
      <c r="G150" t="s">
        <v>149</v>
      </c>
      <c r="H150" t="s">
        <v>593</v>
      </c>
      <c r="I150">
        <v>6</v>
      </c>
      <c r="J150" t="s">
        <v>298</v>
      </c>
      <c r="K150" t="s">
        <v>5</v>
      </c>
      <c r="L150" t="s">
        <v>546</v>
      </c>
      <c r="M150" t="s">
        <v>294</v>
      </c>
    </row>
    <row r="151" spans="1:13" x14ac:dyDescent="0.2">
      <c r="A151">
        <v>104556</v>
      </c>
      <c r="B151" t="s">
        <v>494</v>
      </c>
      <c r="C151" s="107">
        <v>17163.419999999998</v>
      </c>
      <c r="D151" t="s">
        <v>659</v>
      </c>
      <c r="F151" t="s">
        <v>247</v>
      </c>
      <c r="G151" t="s">
        <v>170</v>
      </c>
      <c r="H151" t="s">
        <v>248</v>
      </c>
      <c r="I151">
        <v>6</v>
      </c>
      <c r="J151" t="s">
        <v>298</v>
      </c>
      <c r="K151" t="s">
        <v>5</v>
      </c>
      <c r="L151" t="s">
        <v>22</v>
      </c>
      <c r="M151" t="s">
        <v>294</v>
      </c>
    </row>
    <row r="152" spans="1:13" x14ac:dyDescent="0.2">
      <c r="A152">
        <v>95347</v>
      </c>
      <c r="B152" t="s">
        <v>905</v>
      </c>
      <c r="C152" s="107">
        <v>264.21999999999997</v>
      </c>
      <c r="D152" t="s">
        <v>906</v>
      </c>
      <c r="F152" t="s">
        <v>183</v>
      </c>
      <c r="G152" t="s">
        <v>149</v>
      </c>
      <c r="H152" t="s">
        <v>907</v>
      </c>
      <c r="I152">
        <v>6</v>
      </c>
      <c r="J152" t="s">
        <v>298</v>
      </c>
      <c r="K152" t="s">
        <v>5</v>
      </c>
      <c r="L152" t="s">
        <v>908</v>
      </c>
      <c r="M152" t="s">
        <v>294</v>
      </c>
    </row>
    <row r="153" spans="1:13" x14ac:dyDescent="0.2">
      <c r="A153">
        <v>1112</v>
      </c>
      <c r="B153" t="s">
        <v>495</v>
      </c>
      <c r="C153" s="107">
        <v>15943.25</v>
      </c>
      <c r="D153" t="s">
        <v>33</v>
      </c>
      <c r="F153" t="s">
        <v>32</v>
      </c>
      <c r="G153" t="s">
        <v>149</v>
      </c>
      <c r="H153" t="s">
        <v>265</v>
      </c>
      <c r="I153">
        <v>6</v>
      </c>
      <c r="J153" t="s">
        <v>298</v>
      </c>
      <c r="K153" t="s">
        <v>5</v>
      </c>
      <c r="L153" t="s">
        <v>22</v>
      </c>
      <c r="M153" t="s">
        <v>294</v>
      </c>
    </row>
    <row r="154" spans="1:13" x14ac:dyDescent="0.2">
      <c r="A154">
        <v>277</v>
      </c>
      <c r="B154" t="s">
        <v>496</v>
      </c>
      <c r="C154" s="107">
        <v>1722.5</v>
      </c>
      <c r="D154" t="s">
        <v>34</v>
      </c>
      <c r="F154" t="s">
        <v>164</v>
      </c>
      <c r="G154" t="s">
        <v>153</v>
      </c>
      <c r="H154" t="s">
        <v>246</v>
      </c>
      <c r="I154">
        <v>6</v>
      </c>
      <c r="J154" t="s">
        <v>298</v>
      </c>
      <c r="K154" t="s">
        <v>5</v>
      </c>
      <c r="L154" t="s">
        <v>594</v>
      </c>
      <c r="M154" t="s">
        <v>294</v>
      </c>
    </row>
    <row r="155" spans="1:13" x14ac:dyDescent="0.2">
      <c r="A155">
        <v>133075</v>
      </c>
      <c r="B155" t="s">
        <v>497</v>
      </c>
      <c r="C155" s="107">
        <v>2100</v>
      </c>
      <c r="D155" t="s">
        <v>498</v>
      </c>
      <c r="F155" t="s">
        <v>499</v>
      </c>
      <c r="G155" t="s">
        <v>155</v>
      </c>
      <c r="H155" t="s">
        <v>500</v>
      </c>
      <c r="I155">
        <v>6</v>
      </c>
      <c r="J155" t="s">
        <v>298</v>
      </c>
      <c r="K155" t="s">
        <v>5</v>
      </c>
      <c r="L155" t="s">
        <v>501</v>
      </c>
      <c r="M155" t="s">
        <v>294</v>
      </c>
    </row>
    <row r="156" spans="1:13" x14ac:dyDescent="0.2">
      <c r="A156">
        <v>307</v>
      </c>
      <c r="B156" t="s">
        <v>595</v>
      </c>
      <c r="C156" s="107">
        <v>29359</v>
      </c>
      <c r="D156" t="s">
        <v>1401</v>
      </c>
      <c r="F156" t="s">
        <v>163</v>
      </c>
      <c r="G156" t="s">
        <v>149</v>
      </c>
      <c r="H156" t="s">
        <v>219</v>
      </c>
      <c r="I156">
        <v>6</v>
      </c>
      <c r="J156" t="s">
        <v>298</v>
      </c>
      <c r="K156" t="s">
        <v>5</v>
      </c>
      <c r="L156" t="s">
        <v>36</v>
      </c>
      <c r="M156" t="s">
        <v>294</v>
      </c>
    </row>
    <row r="157" spans="1:13" x14ac:dyDescent="0.2">
      <c r="A157">
        <v>52</v>
      </c>
      <c r="B157" t="s">
        <v>505</v>
      </c>
      <c r="C157" s="107">
        <v>29933.599999999999</v>
      </c>
      <c r="D157" t="s">
        <v>506</v>
      </c>
      <c r="F157" t="s">
        <v>190</v>
      </c>
      <c r="G157" t="s">
        <v>155</v>
      </c>
      <c r="H157" t="s">
        <v>310</v>
      </c>
      <c r="I157">
        <v>7</v>
      </c>
      <c r="J157" t="s">
        <v>298</v>
      </c>
      <c r="K157" t="s">
        <v>38</v>
      </c>
      <c r="L157" t="s">
        <v>507</v>
      </c>
      <c r="M157" t="s">
        <v>295</v>
      </c>
    </row>
    <row r="158" spans="1:13" x14ac:dyDescent="0.2">
      <c r="A158">
        <v>187431</v>
      </c>
      <c r="B158" t="s">
        <v>997</v>
      </c>
      <c r="C158" s="107">
        <v>504526</v>
      </c>
      <c r="D158" t="s">
        <v>998</v>
      </c>
      <c r="F158" t="s">
        <v>999</v>
      </c>
      <c r="G158" t="s">
        <v>148</v>
      </c>
      <c r="H158" t="s">
        <v>1000</v>
      </c>
      <c r="I158">
        <v>7</v>
      </c>
      <c r="J158" t="s">
        <v>298</v>
      </c>
      <c r="K158" t="s">
        <v>38</v>
      </c>
      <c r="L158" t="s">
        <v>699</v>
      </c>
      <c r="M158" t="s">
        <v>295</v>
      </c>
    </row>
    <row r="159" spans="1:13" x14ac:dyDescent="0.2">
      <c r="A159">
        <v>37617</v>
      </c>
      <c r="B159" t="s">
        <v>660</v>
      </c>
      <c r="C159" s="107">
        <v>6500</v>
      </c>
      <c r="D159" t="s">
        <v>661</v>
      </c>
      <c r="E159" t="s">
        <v>662</v>
      </c>
      <c r="F159" t="s">
        <v>197</v>
      </c>
      <c r="G159" t="s">
        <v>149</v>
      </c>
      <c r="H159" t="s">
        <v>235</v>
      </c>
      <c r="I159">
        <v>7</v>
      </c>
      <c r="J159" t="s">
        <v>298</v>
      </c>
      <c r="K159" t="s">
        <v>38</v>
      </c>
      <c r="L159" t="s">
        <v>58</v>
      </c>
      <c r="M159" t="s">
        <v>295</v>
      </c>
    </row>
    <row r="160" spans="1:13" x14ac:dyDescent="0.2">
      <c r="A160">
        <v>593</v>
      </c>
      <c r="B160" t="s">
        <v>1915</v>
      </c>
      <c r="C160" s="107">
        <v>136318.04</v>
      </c>
      <c r="D160" t="s">
        <v>1916</v>
      </c>
      <c r="F160" t="s">
        <v>161</v>
      </c>
      <c r="G160" t="s">
        <v>155</v>
      </c>
      <c r="H160" t="s">
        <v>215</v>
      </c>
      <c r="I160">
        <v>7</v>
      </c>
      <c r="J160" t="s">
        <v>298</v>
      </c>
      <c r="K160" t="s">
        <v>38</v>
      </c>
      <c r="L160" t="s">
        <v>1584</v>
      </c>
      <c r="M160" t="s">
        <v>295</v>
      </c>
    </row>
    <row r="161" spans="1:13" x14ac:dyDescent="0.2">
      <c r="A161">
        <v>86</v>
      </c>
      <c r="B161" t="s">
        <v>663</v>
      </c>
      <c r="C161" s="107">
        <v>25622.240000000005</v>
      </c>
      <c r="D161" t="s">
        <v>40</v>
      </c>
      <c r="F161" t="s">
        <v>183</v>
      </c>
      <c r="G161" t="s">
        <v>149</v>
      </c>
      <c r="H161" t="s">
        <v>268</v>
      </c>
      <c r="I161">
        <v>7</v>
      </c>
      <c r="J161" t="s">
        <v>298</v>
      </c>
      <c r="K161" t="s">
        <v>38</v>
      </c>
      <c r="L161" t="s">
        <v>54</v>
      </c>
      <c r="M161" t="s">
        <v>295</v>
      </c>
    </row>
    <row r="162" spans="1:13" x14ac:dyDescent="0.2">
      <c r="A162">
        <v>118998</v>
      </c>
      <c r="B162" t="s">
        <v>664</v>
      </c>
      <c r="C162" s="107">
        <v>4500</v>
      </c>
      <c r="D162" t="s">
        <v>665</v>
      </c>
      <c r="E162" t="s">
        <v>666</v>
      </c>
      <c r="F162" t="s">
        <v>42</v>
      </c>
      <c r="G162" t="s">
        <v>43</v>
      </c>
      <c r="H162" t="s">
        <v>269</v>
      </c>
      <c r="I162">
        <v>7</v>
      </c>
      <c r="J162" t="s">
        <v>298</v>
      </c>
      <c r="K162" t="s">
        <v>38</v>
      </c>
      <c r="L162" t="s">
        <v>916</v>
      </c>
      <c r="M162" t="s">
        <v>295</v>
      </c>
    </row>
    <row r="163" spans="1:13" x14ac:dyDescent="0.2">
      <c r="A163">
        <v>187271</v>
      </c>
      <c r="B163" t="s">
        <v>972</v>
      </c>
      <c r="C163" s="107">
        <v>1240</v>
      </c>
      <c r="D163" t="s">
        <v>973</v>
      </c>
      <c r="F163" t="s">
        <v>974</v>
      </c>
      <c r="G163" t="s">
        <v>726</v>
      </c>
      <c r="H163" t="s">
        <v>975</v>
      </c>
      <c r="I163">
        <v>7</v>
      </c>
      <c r="J163" t="s">
        <v>298</v>
      </c>
      <c r="K163" t="s">
        <v>38</v>
      </c>
      <c r="L163" t="s">
        <v>44</v>
      </c>
      <c r="M163" t="s">
        <v>295</v>
      </c>
    </row>
    <row r="164" spans="1:13" x14ac:dyDescent="0.2">
      <c r="A164">
        <v>161173</v>
      </c>
      <c r="B164" t="s">
        <v>2141</v>
      </c>
      <c r="C164" s="107">
        <v>61473.5</v>
      </c>
      <c r="D164" t="s">
        <v>2142</v>
      </c>
      <c r="F164" t="s">
        <v>2143</v>
      </c>
      <c r="G164" t="s">
        <v>21</v>
      </c>
      <c r="H164" t="s">
        <v>2144</v>
      </c>
      <c r="I164">
        <v>7</v>
      </c>
      <c r="J164" t="s">
        <v>298</v>
      </c>
      <c r="K164" t="s">
        <v>38</v>
      </c>
      <c r="L164" t="s">
        <v>990</v>
      </c>
      <c r="M164" t="s">
        <v>295</v>
      </c>
    </row>
    <row r="165" spans="1:13" x14ac:dyDescent="0.2">
      <c r="A165">
        <v>167858</v>
      </c>
      <c r="B165" t="s">
        <v>917</v>
      </c>
      <c r="C165" s="107">
        <v>950</v>
      </c>
      <c r="D165" t="s">
        <v>708</v>
      </c>
      <c r="E165" t="s">
        <v>918</v>
      </c>
      <c r="F165" t="s">
        <v>158</v>
      </c>
      <c r="G165" t="s">
        <v>149</v>
      </c>
      <c r="H165" t="s">
        <v>271</v>
      </c>
      <c r="I165">
        <v>7</v>
      </c>
      <c r="J165" t="s">
        <v>298</v>
      </c>
      <c r="K165" t="s">
        <v>38</v>
      </c>
      <c r="L165" t="s">
        <v>919</v>
      </c>
      <c r="M165" t="s">
        <v>295</v>
      </c>
    </row>
    <row r="166" spans="1:13" x14ac:dyDescent="0.2">
      <c r="A166">
        <v>37336</v>
      </c>
      <c r="B166" t="s">
        <v>1419</v>
      </c>
      <c r="C166" s="107">
        <v>41166.1</v>
      </c>
      <c r="D166" t="s">
        <v>1420</v>
      </c>
      <c r="F166" t="s">
        <v>158</v>
      </c>
      <c r="G166" t="s">
        <v>149</v>
      </c>
      <c r="H166" t="s">
        <v>271</v>
      </c>
      <c r="I166">
        <v>7</v>
      </c>
      <c r="J166" t="s">
        <v>298</v>
      </c>
      <c r="K166" t="s">
        <v>38</v>
      </c>
      <c r="L166" t="s">
        <v>45</v>
      </c>
      <c r="M166" t="s">
        <v>295</v>
      </c>
    </row>
    <row r="167" spans="1:13" x14ac:dyDescent="0.2">
      <c r="A167">
        <v>181</v>
      </c>
      <c r="B167" t="s">
        <v>1423</v>
      </c>
      <c r="C167" s="107">
        <v>3239.49</v>
      </c>
      <c r="D167" t="s">
        <v>1424</v>
      </c>
      <c r="F167" t="s">
        <v>194</v>
      </c>
      <c r="G167" t="s">
        <v>149</v>
      </c>
      <c r="H167" t="s">
        <v>228</v>
      </c>
      <c r="I167">
        <v>7</v>
      </c>
      <c r="J167" t="s">
        <v>298</v>
      </c>
      <c r="K167" t="s">
        <v>38</v>
      </c>
      <c r="L167" t="s">
        <v>596</v>
      </c>
      <c r="M167" t="s">
        <v>295</v>
      </c>
    </row>
    <row r="168" spans="1:13" x14ac:dyDescent="0.2">
      <c r="A168">
        <v>110192</v>
      </c>
      <c r="B168" t="s">
        <v>667</v>
      </c>
      <c r="C168" s="107">
        <v>3295.6299999999997</v>
      </c>
      <c r="D168" t="s">
        <v>508</v>
      </c>
      <c r="F168" t="s">
        <v>147</v>
      </c>
      <c r="G168" t="s">
        <v>148</v>
      </c>
      <c r="H168" t="s">
        <v>308</v>
      </c>
      <c r="I168">
        <v>7</v>
      </c>
      <c r="J168" t="s">
        <v>298</v>
      </c>
      <c r="K168" t="s">
        <v>38</v>
      </c>
      <c r="L168" t="s">
        <v>596</v>
      </c>
      <c r="M168" t="s">
        <v>295</v>
      </c>
    </row>
    <row r="169" spans="1:13" x14ac:dyDescent="0.2">
      <c r="A169">
        <v>127125</v>
      </c>
      <c r="B169" t="s">
        <v>2161</v>
      </c>
      <c r="C169" s="107">
        <v>14500</v>
      </c>
      <c r="D169" t="s">
        <v>2162</v>
      </c>
      <c r="F169" t="s">
        <v>161</v>
      </c>
      <c r="G169" t="s">
        <v>155</v>
      </c>
      <c r="H169" t="s">
        <v>2163</v>
      </c>
      <c r="I169">
        <v>7</v>
      </c>
      <c r="J169" t="s">
        <v>298</v>
      </c>
      <c r="K169" t="s">
        <v>38</v>
      </c>
      <c r="L169" t="s">
        <v>2164</v>
      </c>
      <c r="M169" t="s">
        <v>295</v>
      </c>
    </row>
    <row r="170" spans="1:13" x14ac:dyDescent="0.2">
      <c r="A170">
        <v>285</v>
      </c>
      <c r="B170" t="s">
        <v>668</v>
      </c>
      <c r="C170" s="107">
        <v>17800</v>
      </c>
      <c r="D170" t="s">
        <v>50</v>
      </c>
      <c r="E170" t="s">
        <v>669</v>
      </c>
      <c r="F170" t="s">
        <v>42</v>
      </c>
      <c r="G170" t="s">
        <v>43</v>
      </c>
      <c r="H170" t="s">
        <v>269</v>
      </c>
      <c r="I170">
        <v>7</v>
      </c>
      <c r="J170" t="s">
        <v>298</v>
      </c>
      <c r="K170" t="s">
        <v>38</v>
      </c>
      <c r="L170" t="s">
        <v>596</v>
      </c>
      <c r="M170" t="s">
        <v>295</v>
      </c>
    </row>
    <row r="171" spans="1:13" x14ac:dyDescent="0.2">
      <c r="A171">
        <v>95602</v>
      </c>
      <c r="B171" t="s">
        <v>509</v>
      </c>
      <c r="C171" s="107">
        <v>683.83</v>
      </c>
      <c r="D171" t="s">
        <v>273</v>
      </c>
      <c r="E171" t="s">
        <v>274</v>
      </c>
      <c r="F171" t="s">
        <v>158</v>
      </c>
      <c r="G171" t="s">
        <v>149</v>
      </c>
      <c r="H171" t="s">
        <v>510</v>
      </c>
      <c r="I171">
        <v>7</v>
      </c>
      <c r="J171" t="s">
        <v>298</v>
      </c>
      <c r="K171" t="s">
        <v>38</v>
      </c>
      <c r="L171" t="s">
        <v>316</v>
      </c>
      <c r="M171" t="s">
        <v>295</v>
      </c>
    </row>
    <row r="172" spans="1:13" x14ac:dyDescent="0.2">
      <c r="A172">
        <v>535</v>
      </c>
      <c r="B172" t="s">
        <v>960</v>
      </c>
      <c r="C172" s="107">
        <v>2080</v>
      </c>
      <c r="D172" t="s">
        <v>961</v>
      </c>
      <c r="F172" t="s">
        <v>201</v>
      </c>
      <c r="G172" t="s">
        <v>168</v>
      </c>
      <c r="H172" t="s">
        <v>962</v>
      </c>
      <c r="I172">
        <v>7</v>
      </c>
      <c r="J172" t="s">
        <v>298</v>
      </c>
      <c r="K172" t="s">
        <v>38</v>
      </c>
      <c r="L172" t="s">
        <v>959</v>
      </c>
      <c r="M172" t="s">
        <v>295</v>
      </c>
    </row>
    <row r="173" spans="1:13" x14ac:dyDescent="0.2">
      <c r="A173">
        <v>36831</v>
      </c>
      <c r="B173" t="s">
        <v>677</v>
      </c>
      <c r="C173" s="107">
        <v>5720</v>
      </c>
      <c r="D173" t="s">
        <v>678</v>
      </c>
      <c r="F173" t="s">
        <v>171</v>
      </c>
      <c r="G173" t="s">
        <v>166</v>
      </c>
      <c r="H173" t="s">
        <v>679</v>
      </c>
      <c r="I173">
        <v>7</v>
      </c>
      <c r="J173" t="s">
        <v>298</v>
      </c>
      <c r="K173" t="s">
        <v>38</v>
      </c>
      <c r="L173" t="s">
        <v>44</v>
      </c>
      <c r="M173" t="s">
        <v>295</v>
      </c>
    </row>
    <row r="174" spans="1:13" x14ac:dyDescent="0.2">
      <c r="A174">
        <v>87187</v>
      </c>
      <c r="B174" t="s">
        <v>680</v>
      </c>
      <c r="C174" s="107">
        <v>3922</v>
      </c>
      <c r="D174" t="s">
        <v>52</v>
      </c>
      <c r="E174" t="s">
        <v>206</v>
      </c>
      <c r="F174" t="s">
        <v>53</v>
      </c>
      <c r="G174" t="s">
        <v>173</v>
      </c>
      <c r="H174" t="s">
        <v>275</v>
      </c>
      <c r="I174">
        <v>7</v>
      </c>
      <c r="J174" t="s">
        <v>298</v>
      </c>
      <c r="K174" t="s">
        <v>38</v>
      </c>
      <c r="L174" t="s">
        <v>270</v>
      </c>
      <c r="M174" t="s">
        <v>295</v>
      </c>
    </row>
    <row r="175" spans="1:13" x14ac:dyDescent="0.2">
      <c r="A175">
        <v>104185</v>
      </c>
      <c r="B175" t="s">
        <v>2183</v>
      </c>
      <c r="C175" s="107">
        <v>11988</v>
      </c>
      <c r="D175" t="s">
        <v>2184</v>
      </c>
      <c r="F175" t="s">
        <v>642</v>
      </c>
      <c r="G175" t="s">
        <v>149</v>
      </c>
      <c r="H175" t="s">
        <v>643</v>
      </c>
      <c r="I175">
        <v>7</v>
      </c>
      <c r="J175" t="s">
        <v>298</v>
      </c>
      <c r="K175" t="s">
        <v>38</v>
      </c>
      <c r="L175" t="s">
        <v>318</v>
      </c>
      <c r="M175" t="s">
        <v>295</v>
      </c>
    </row>
    <row r="176" spans="1:13" x14ac:dyDescent="0.2">
      <c r="A176">
        <v>340</v>
      </c>
      <c r="B176" t="s">
        <v>511</v>
      </c>
      <c r="C176" s="107">
        <v>91911.88</v>
      </c>
      <c r="D176" t="s">
        <v>512</v>
      </c>
      <c r="F176" t="s">
        <v>201</v>
      </c>
      <c r="G176" t="s">
        <v>168</v>
      </c>
      <c r="H176" t="s">
        <v>276</v>
      </c>
      <c r="I176">
        <v>7</v>
      </c>
      <c r="J176" t="s">
        <v>298</v>
      </c>
      <c r="K176" t="s">
        <v>38</v>
      </c>
      <c r="L176" t="s">
        <v>41</v>
      </c>
      <c r="M176" t="s">
        <v>295</v>
      </c>
    </row>
    <row r="177" spans="1:13" x14ac:dyDescent="0.2">
      <c r="A177">
        <v>133019</v>
      </c>
      <c r="B177" t="s">
        <v>1436</v>
      </c>
      <c r="C177" s="107">
        <v>9028</v>
      </c>
      <c r="D177" t="s">
        <v>1437</v>
      </c>
      <c r="F177" t="s">
        <v>161</v>
      </c>
      <c r="G177" t="s">
        <v>155</v>
      </c>
      <c r="H177" t="s">
        <v>1438</v>
      </c>
      <c r="I177">
        <v>7</v>
      </c>
      <c r="J177" t="s">
        <v>298</v>
      </c>
      <c r="K177" t="s">
        <v>38</v>
      </c>
      <c r="L177" t="s">
        <v>596</v>
      </c>
      <c r="M177" t="s">
        <v>295</v>
      </c>
    </row>
    <row r="178" spans="1:13" x14ac:dyDescent="0.2">
      <c r="A178">
        <v>107592</v>
      </c>
      <c r="B178" t="s">
        <v>601</v>
      </c>
      <c r="C178" s="107">
        <v>7805.7300000000014</v>
      </c>
      <c r="D178" t="s">
        <v>602</v>
      </c>
      <c r="F178" t="s">
        <v>312</v>
      </c>
      <c r="G178" t="s">
        <v>252</v>
      </c>
      <c r="H178" t="s">
        <v>603</v>
      </c>
      <c r="I178">
        <v>7</v>
      </c>
      <c r="J178" t="s">
        <v>298</v>
      </c>
      <c r="K178" t="s">
        <v>38</v>
      </c>
      <c r="L178" t="s">
        <v>41</v>
      </c>
      <c r="M178" t="s">
        <v>295</v>
      </c>
    </row>
    <row r="179" spans="1:13" x14ac:dyDescent="0.2">
      <c r="A179">
        <v>210880</v>
      </c>
      <c r="B179" t="s">
        <v>1441</v>
      </c>
      <c r="C179" s="107">
        <v>6488.09</v>
      </c>
      <c r="D179" t="s">
        <v>1442</v>
      </c>
      <c r="E179" t="s">
        <v>1443</v>
      </c>
      <c r="F179" t="s">
        <v>158</v>
      </c>
      <c r="G179" t="s">
        <v>149</v>
      </c>
      <c r="H179" t="s">
        <v>1444</v>
      </c>
      <c r="I179">
        <v>7</v>
      </c>
      <c r="J179" t="s">
        <v>298</v>
      </c>
      <c r="K179" t="s">
        <v>38</v>
      </c>
      <c r="L179" t="s">
        <v>1445</v>
      </c>
      <c r="M179" t="s">
        <v>295</v>
      </c>
    </row>
    <row r="180" spans="1:13" x14ac:dyDescent="0.2">
      <c r="A180">
        <v>103061</v>
      </c>
      <c r="B180" t="s">
        <v>513</v>
      </c>
      <c r="C180" s="107">
        <v>7242.9900000000007</v>
      </c>
      <c r="D180" t="s">
        <v>253</v>
      </c>
      <c r="F180" t="s">
        <v>254</v>
      </c>
      <c r="G180" t="s">
        <v>168</v>
      </c>
      <c r="H180" t="s">
        <v>255</v>
      </c>
      <c r="I180">
        <v>7</v>
      </c>
      <c r="J180" t="s">
        <v>298</v>
      </c>
      <c r="K180" t="s">
        <v>38</v>
      </c>
      <c r="L180" t="s">
        <v>596</v>
      </c>
      <c r="M180" t="s">
        <v>295</v>
      </c>
    </row>
    <row r="181" spans="1:13" x14ac:dyDescent="0.2">
      <c r="A181">
        <v>1278</v>
      </c>
      <c r="B181" t="s">
        <v>514</v>
      </c>
      <c r="C181" s="107">
        <v>2800</v>
      </c>
      <c r="D181" t="s">
        <v>55</v>
      </c>
      <c r="E181" t="s">
        <v>277</v>
      </c>
      <c r="F181" t="s">
        <v>56</v>
      </c>
      <c r="G181" t="s">
        <v>177</v>
      </c>
      <c r="H181" t="s">
        <v>278</v>
      </c>
      <c r="I181">
        <v>7</v>
      </c>
      <c r="J181" t="s">
        <v>298</v>
      </c>
      <c r="K181" t="s">
        <v>38</v>
      </c>
      <c r="L181" t="s">
        <v>41</v>
      </c>
      <c r="M181" t="s">
        <v>295</v>
      </c>
    </row>
    <row r="182" spans="1:13" x14ac:dyDescent="0.2">
      <c r="A182">
        <v>470</v>
      </c>
      <c r="B182" t="s">
        <v>681</v>
      </c>
      <c r="C182" s="107">
        <v>230</v>
      </c>
      <c r="D182" t="s">
        <v>976</v>
      </c>
      <c r="E182" t="s">
        <v>977</v>
      </c>
      <c r="F182" t="s">
        <v>978</v>
      </c>
      <c r="G182" t="s">
        <v>173</v>
      </c>
      <c r="H182" t="s">
        <v>979</v>
      </c>
      <c r="I182">
        <v>7</v>
      </c>
      <c r="J182" t="s">
        <v>298</v>
      </c>
      <c r="K182" t="s">
        <v>38</v>
      </c>
      <c r="L182" t="s">
        <v>44</v>
      </c>
      <c r="M182" t="s">
        <v>295</v>
      </c>
    </row>
    <row r="183" spans="1:13" x14ac:dyDescent="0.2">
      <c r="A183">
        <v>784</v>
      </c>
      <c r="B183" t="s">
        <v>1455</v>
      </c>
      <c r="C183" s="107">
        <v>31203.360000000001</v>
      </c>
      <c r="D183" t="s">
        <v>1456</v>
      </c>
      <c r="F183" t="s">
        <v>154</v>
      </c>
      <c r="G183" t="s">
        <v>149</v>
      </c>
      <c r="H183" t="s">
        <v>231</v>
      </c>
      <c r="I183">
        <v>7</v>
      </c>
      <c r="J183" t="s">
        <v>298</v>
      </c>
      <c r="K183" t="s">
        <v>38</v>
      </c>
      <c r="L183" t="s">
        <v>45</v>
      </c>
      <c r="M183" t="s">
        <v>295</v>
      </c>
    </row>
    <row r="184" spans="1:13" x14ac:dyDescent="0.2">
      <c r="A184">
        <v>181830</v>
      </c>
      <c r="B184" t="s">
        <v>955</v>
      </c>
      <c r="C184" s="107">
        <v>46206.719999999994</v>
      </c>
      <c r="D184" t="s">
        <v>956</v>
      </c>
      <c r="F184" t="s">
        <v>957</v>
      </c>
      <c r="G184" t="s">
        <v>175</v>
      </c>
      <c r="H184" t="s">
        <v>958</v>
      </c>
      <c r="I184">
        <v>7</v>
      </c>
      <c r="J184" t="s">
        <v>298</v>
      </c>
      <c r="K184" t="s">
        <v>38</v>
      </c>
      <c r="L184" t="s">
        <v>49</v>
      </c>
      <c r="M184" t="s">
        <v>295</v>
      </c>
    </row>
    <row r="185" spans="1:13" x14ac:dyDescent="0.2">
      <c r="A185">
        <v>159354</v>
      </c>
      <c r="B185" t="s">
        <v>929</v>
      </c>
      <c r="C185" s="107">
        <v>3084.37</v>
      </c>
      <c r="D185" t="s">
        <v>604</v>
      </c>
      <c r="F185" t="s">
        <v>605</v>
      </c>
      <c r="G185" t="s">
        <v>149</v>
      </c>
      <c r="H185" t="s">
        <v>606</v>
      </c>
      <c r="I185">
        <v>7</v>
      </c>
      <c r="J185" t="s">
        <v>298</v>
      </c>
      <c r="K185" t="s">
        <v>38</v>
      </c>
      <c r="L185" t="s">
        <v>596</v>
      </c>
      <c r="M185" t="s">
        <v>295</v>
      </c>
    </row>
    <row r="186" spans="1:13" x14ac:dyDescent="0.2">
      <c r="A186">
        <v>219255</v>
      </c>
      <c r="B186" t="s">
        <v>2195</v>
      </c>
      <c r="C186" s="107">
        <v>9000</v>
      </c>
      <c r="D186" t="s">
        <v>2196</v>
      </c>
      <c r="F186" t="s">
        <v>2197</v>
      </c>
      <c r="G186" t="s">
        <v>159</v>
      </c>
      <c r="H186" t="s">
        <v>2198</v>
      </c>
      <c r="I186">
        <v>7</v>
      </c>
      <c r="J186" t="s">
        <v>298</v>
      </c>
      <c r="K186" t="s">
        <v>38</v>
      </c>
      <c r="L186" t="s">
        <v>1749</v>
      </c>
      <c r="M186" t="s">
        <v>295</v>
      </c>
    </row>
    <row r="187" spans="1:13" x14ac:dyDescent="0.2">
      <c r="A187">
        <v>151372</v>
      </c>
      <c r="B187" t="s">
        <v>607</v>
      </c>
      <c r="C187" s="107">
        <v>92500.079999999973</v>
      </c>
      <c r="D187" t="s">
        <v>608</v>
      </c>
      <c r="F187" t="s">
        <v>609</v>
      </c>
      <c r="G187" t="s">
        <v>155</v>
      </c>
      <c r="H187" t="s">
        <v>610</v>
      </c>
      <c r="I187">
        <v>7</v>
      </c>
      <c r="J187" t="s">
        <v>298</v>
      </c>
      <c r="K187" t="s">
        <v>38</v>
      </c>
      <c r="L187" t="s">
        <v>41</v>
      </c>
      <c r="M187" t="s">
        <v>295</v>
      </c>
    </row>
    <row r="188" spans="1:13" x14ac:dyDescent="0.2">
      <c r="A188">
        <v>390</v>
      </c>
      <c r="B188" t="s">
        <v>683</v>
      </c>
      <c r="C188" s="107">
        <v>3566</v>
      </c>
      <c r="D188" t="s">
        <v>515</v>
      </c>
      <c r="E188" t="s">
        <v>684</v>
      </c>
      <c r="F188" t="s">
        <v>158</v>
      </c>
      <c r="G188" t="s">
        <v>149</v>
      </c>
      <c r="H188" t="s">
        <v>217</v>
      </c>
      <c r="I188">
        <v>7</v>
      </c>
      <c r="J188" t="s">
        <v>298</v>
      </c>
      <c r="K188" t="s">
        <v>38</v>
      </c>
      <c r="L188" t="s">
        <v>44</v>
      </c>
      <c r="M188" t="s">
        <v>295</v>
      </c>
    </row>
    <row r="189" spans="1:13" x14ac:dyDescent="0.2">
      <c r="A189">
        <v>42319</v>
      </c>
      <c r="B189" t="s">
        <v>685</v>
      </c>
      <c r="C189" s="107">
        <v>1375.36</v>
      </c>
      <c r="D189" t="s">
        <v>686</v>
      </c>
      <c r="E189" t="s">
        <v>635</v>
      </c>
      <c r="F189" t="s">
        <v>171</v>
      </c>
      <c r="G189" t="s">
        <v>166</v>
      </c>
      <c r="H189" t="s">
        <v>687</v>
      </c>
      <c r="I189">
        <v>7</v>
      </c>
      <c r="J189" t="s">
        <v>298</v>
      </c>
      <c r="K189" t="s">
        <v>38</v>
      </c>
      <c r="L189" t="s">
        <v>44</v>
      </c>
      <c r="M189" t="s">
        <v>295</v>
      </c>
    </row>
    <row r="190" spans="1:13" x14ac:dyDescent="0.2">
      <c r="A190">
        <v>474</v>
      </c>
      <c r="B190" t="s">
        <v>1467</v>
      </c>
      <c r="C190" s="107">
        <v>45977.44000000001</v>
      </c>
      <c r="D190" t="s">
        <v>47</v>
      </c>
      <c r="F190" t="s">
        <v>48</v>
      </c>
      <c r="G190" t="s">
        <v>165</v>
      </c>
      <c r="H190" t="s">
        <v>272</v>
      </c>
      <c r="I190">
        <v>7</v>
      </c>
      <c r="J190" t="s">
        <v>298</v>
      </c>
      <c r="K190" t="s">
        <v>38</v>
      </c>
      <c r="L190" t="s">
        <v>49</v>
      </c>
      <c r="M190" t="s">
        <v>295</v>
      </c>
    </row>
    <row r="191" spans="1:13" x14ac:dyDescent="0.2">
      <c r="A191">
        <v>1082</v>
      </c>
      <c r="B191" t="s">
        <v>612</v>
      </c>
      <c r="C191" s="107">
        <v>15979</v>
      </c>
      <c r="D191" t="s">
        <v>613</v>
      </c>
      <c r="F191" t="s">
        <v>154</v>
      </c>
      <c r="G191" t="s">
        <v>149</v>
      </c>
      <c r="H191" t="s">
        <v>231</v>
      </c>
      <c r="I191">
        <v>7</v>
      </c>
      <c r="J191" t="s">
        <v>298</v>
      </c>
      <c r="K191" t="s">
        <v>38</v>
      </c>
      <c r="L191" t="s">
        <v>614</v>
      </c>
      <c r="M191" t="s">
        <v>295</v>
      </c>
    </row>
    <row r="192" spans="1:13" x14ac:dyDescent="0.2">
      <c r="A192">
        <v>220348</v>
      </c>
      <c r="B192" t="s">
        <v>2208</v>
      </c>
      <c r="C192" s="107">
        <v>2000</v>
      </c>
      <c r="D192" t="s">
        <v>2209</v>
      </c>
      <c r="F192" t="s">
        <v>1265</v>
      </c>
      <c r="G192" t="s">
        <v>149</v>
      </c>
      <c r="H192" t="s">
        <v>1266</v>
      </c>
      <c r="I192">
        <v>7</v>
      </c>
      <c r="J192" t="s">
        <v>298</v>
      </c>
      <c r="K192" t="s">
        <v>38</v>
      </c>
      <c r="L192" t="s">
        <v>990</v>
      </c>
      <c r="M192" t="s">
        <v>295</v>
      </c>
    </row>
    <row r="193" spans="1:13" x14ac:dyDescent="0.2">
      <c r="A193">
        <v>200421</v>
      </c>
      <c r="B193" t="s">
        <v>1472</v>
      </c>
      <c r="C193" s="107">
        <v>907454.25</v>
      </c>
      <c r="D193" t="s">
        <v>1473</v>
      </c>
      <c r="E193" t="s">
        <v>1474</v>
      </c>
      <c r="F193" t="s">
        <v>158</v>
      </c>
      <c r="G193" t="s">
        <v>149</v>
      </c>
      <c r="H193" t="s">
        <v>1475</v>
      </c>
      <c r="I193">
        <v>7</v>
      </c>
      <c r="J193" t="s">
        <v>298</v>
      </c>
      <c r="K193" t="s">
        <v>38</v>
      </c>
      <c r="L193" t="s">
        <v>41</v>
      </c>
      <c r="M193" t="s">
        <v>295</v>
      </c>
    </row>
    <row r="194" spans="1:13" x14ac:dyDescent="0.2">
      <c r="A194">
        <v>972</v>
      </c>
      <c r="B194" t="s">
        <v>516</v>
      </c>
      <c r="C194" s="107">
        <v>41922</v>
      </c>
      <c r="D194" t="s">
        <v>688</v>
      </c>
      <c r="E194" t="s">
        <v>689</v>
      </c>
      <c r="F194" t="s">
        <v>198</v>
      </c>
      <c r="G194" t="s">
        <v>156</v>
      </c>
      <c r="H194" t="s">
        <v>690</v>
      </c>
      <c r="I194">
        <v>7</v>
      </c>
      <c r="J194" t="s">
        <v>298</v>
      </c>
      <c r="K194" t="s">
        <v>38</v>
      </c>
      <c r="L194" t="s">
        <v>598</v>
      </c>
      <c r="M194" t="s">
        <v>295</v>
      </c>
    </row>
    <row r="195" spans="1:13" x14ac:dyDescent="0.2">
      <c r="A195">
        <v>44013</v>
      </c>
      <c r="B195" t="s">
        <v>616</v>
      </c>
      <c r="C195" s="107">
        <v>1250</v>
      </c>
      <c r="D195" t="s">
        <v>691</v>
      </c>
      <c r="E195" t="s">
        <v>692</v>
      </c>
      <c r="F195" t="s">
        <v>169</v>
      </c>
      <c r="G195" t="s">
        <v>170</v>
      </c>
      <c r="H195" t="s">
        <v>619</v>
      </c>
      <c r="I195">
        <v>7</v>
      </c>
      <c r="J195" t="s">
        <v>298</v>
      </c>
      <c r="K195" t="s">
        <v>38</v>
      </c>
      <c r="L195" t="s">
        <v>596</v>
      </c>
      <c r="M195" t="s">
        <v>295</v>
      </c>
    </row>
    <row r="196" spans="1:13" x14ac:dyDescent="0.2">
      <c r="A196">
        <v>181715</v>
      </c>
      <c r="B196" t="s">
        <v>1479</v>
      </c>
      <c r="C196" s="107">
        <v>25057</v>
      </c>
      <c r="D196" t="s">
        <v>1480</v>
      </c>
      <c r="F196" t="s">
        <v>599</v>
      </c>
      <c r="G196" t="s">
        <v>166</v>
      </c>
      <c r="H196" t="s">
        <v>1481</v>
      </c>
      <c r="I196">
        <v>7</v>
      </c>
      <c r="J196" t="s">
        <v>298</v>
      </c>
      <c r="K196" t="s">
        <v>38</v>
      </c>
      <c r="L196" t="s">
        <v>1482</v>
      </c>
      <c r="M196" t="s">
        <v>295</v>
      </c>
    </row>
    <row r="197" spans="1:13" x14ac:dyDescent="0.2">
      <c r="A197">
        <v>188009</v>
      </c>
      <c r="B197" t="s">
        <v>944</v>
      </c>
      <c r="C197" s="107">
        <v>158173.81000000003</v>
      </c>
      <c r="D197" t="s">
        <v>945</v>
      </c>
      <c r="F197" t="s">
        <v>946</v>
      </c>
      <c r="G197" t="s">
        <v>146</v>
      </c>
      <c r="H197" t="s">
        <v>947</v>
      </c>
      <c r="I197">
        <v>7</v>
      </c>
      <c r="J197" t="s">
        <v>298</v>
      </c>
      <c r="K197" t="s">
        <v>38</v>
      </c>
      <c r="L197" t="s">
        <v>45</v>
      </c>
      <c r="M197" t="s">
        <v>295</v>
      </c>
    </row>
    <row r="198" spans="1:13" x14ac:dyDescent="0.2">
      <c r="A198">
        <v>810</v>
      </c>
      <c r="B198" t="s">
        <v>983</v>
      </c>
      <c r="C198" s="107">
        <v>57053.700000000004</v>
      </c>
      <c r="F198" t="s">
        <v>3</v>
      </c>
      <c r="G198" t="s">
        <v>149</v>
      </c>
      <c r="H198" t="s">
        <v>256</v>
      </c>
      <c r="I198">
        <v>7</v>
      </c>
      <c r="J198" t="s">
        <v>298</v>
      </c>
      <c r="K198" t="s">
        <v>38</v>
      </c>
      <c r="L198" t="s">
        <v>54</v>
      </c>
      <c r="M198" t="s">
        <v>295</v>
      </c>
    </row>
    <row r="199" spans="1:13" x14ac:dyDescent="0.2">
      <c r="A199">
        <v>119811</v>
      </c>
      <c r="B199" t="s">
        <v>517</v>
      </c>
      <c r="C199" s="107">
        <v>39800</v>
      </c>
      <c r="D199" t="s">
        <v>926</v>
      </c>
      <c r="E199" t="s">
        <v>927</v>
      </c>
      <c r="F199" t="s">
        <v>309</v>
      </c>
      <c r="G199" t="s">
        <v>157</v>
      </c>
      <c r="H199" t="s">
        <v>928</v>
      </c>
      <c r="I199">
        <v>7</v>
      </c>
      <c r="J199" t="s">
        <v>298</v>
      </c>
      <c r="K199" t="s">
        <v>38</v>
      </c>
      <c r="L199" t="s">
        <v>596</v>
      </c>
      <c r="M199" t="s">
        <v>295</v>
      </c>
    </row>
    <row r="200" spans="1:13" x14ac:dyDescent="0.2">
      <c r="A200">
        <v>583</v>
      </c>
      <c r="B200" t="s">
        <v>693</v>
      </c>
      <c r="C200" s="107">
        <v>7456.49</v>
      </c>
      <c r="D200" t="s">
        <v>59</v>
      </c>
      <c r="F200" t="s">
        <v>158</v>
      </c>
      <c r="G200" t="s">
        <v>149</v>
      </c>
      <c r="H200" t="s">
        <v>279</v>
      </c>
      <c r="I200">
        <v>7</v>
      </c>
      <c r="J200" t="s">
        <v>298</v>
      </c>
      <c r="K200" t="s">
        <v>38</v>
      </c>
      <c r="L200" t="s">
        <v>44</v>
      </c>
      <c r="M200" t="s">
        <v>295</v>
      </c>
    </row>
    <row r="201" spans="1:13" x14ac:dyDescent="0.2">
      <c r="A201">
        <v>739</v>
      </c>
      <c r="B201" t="s">
        <v>518</v>
      </c>
      <c r="C201" s="107">
        <v>6800</v>
      </c>
      <c r="D201" t="s">
        <v>982</v>
      </c>
      <c r="F201" t="s">
        <v>169</v>
      </c>
      <c r="G201" t="s">
        <v>170</v>
      </c>
      <c r="H201" t="s">
        <v>280</v>
      </c>
      <c r="I201">
        <v>7</v>
      </c>
      <c r="J201" t="s">
        <v>298</v>
      </c>
      <c r="K201" t="s">
        <v>38</v>
      </c>
      <c r="L201" t="s">
        <v>60</v>
      </c>
      <c r="M201" t="s">
        <v>295</v>
      </c>
    </row>
    <row r="202" spans="1:13" x14ac:dyDescent="0.2">
      <c r="A202">
        <v>37355</v>
      </c>
      <c r="B202" t="s">
        <v>963</v>
      </c>
      <c r="C202" s="107">
        <v>3253</v>
      </c>
      <c r="D202" t="s">
        <v>964</v>
      </c>
      <c r="E202" t="s">
        <v>965</v>
      </c>
      <c r="F202" t="s">
        <v>42</v>
      </c>
      <c r="G202" t="s">
        <v>43</v>
      </c>
      <c r="H202" t="s">
        <v>966</v>
      </c>
      <c r="I202">
        <v>7</v>
      </c>
      <c r="J202" t="s">
        <v>298</v>
      </c>
      <c r="K202" t="s">
        <v>38</v>
      </c>
      <c r="L202" t="s">
        <v>959</v>
      </c>
      <c r="M202" t="s">
        <v>295</v>
      </c>
    </row>
    <row r="203" spans="1:13" x14ac:dyDescent="0.2">
      <c r="A203">
        <v>1031</v>
      </c>
      <c r="B203" t="s">
        <v>695</v>
      </c>
      <c r="C203" s="107">
        <v>2011</v>
      </c>
      <c r="D203" t="s">
        <v>696</v>
      </c>
      <c r="E203" t="s">
        <v>697</v>
      </c>
      <c r="F203" t="s">
        <v>42</v>
      </c>
      <c r="G203" t="s">
        <v>43</v>
      </c>
      <c r="H203" t="s">
        <v>698</v>
      </c>
      <c r="I203">
        <v>7</v>
      </c>
      <c r="J203" t="s">
        <v>298</v>
      </c>
      <c r="K203" t="s">
        <v>38</v>
      </c>
      <c r="L203" t="s">
        <v>44</v>
      </c>
      <c r="M203" t="s">
        <v>295</v>
      </c>
    </row>
    <row r="204" spans="1:13" x14ac:dyDescent="0.2">
      <c r="A204">
        <v>105377</v>
      </c>
      <c r="B204" t="s">
        <v>618</v>
      </c>
      <c r="C204" s="107">
        <v>1189</v>
      </c>
      <c r="D204" t="s">
        <v>980</v>
      </c>
      <c r="F204" t="s">
        <v>42</v>
      </c>
      <c r="G204" t="s">
        <v>43</v>
      </c>
      <c r="H204" t="s">
        <v>981</v>
      </c>
      <c r="I204">
        <v>7</v>
      </c>
      <c r="J204" t="s">
        <v>298</v>
      </c>
      <c r="K204" t="s">
        <v>38</v>
      </c>
      <c r="L204" t="s">
        <v>44</v>
      </c>
      <c r="M204" t="s">
        <v>295</v>
      </c>
    </row>
    <row r="205" spans="1:13" x14ac:dyDescent="0.2">
      <c r="A205">
        <v>169659</v>
      </c>
      <c r="B205" t="s">
        <v>2248</v>
      </c>
      <c r="C205" s="107">
        <v>1350</v>
      </c>
      <c r="D205" t="s">
        <v>2249</v>
      </c>
      <c r="F205" t="s">
        <v>2250</v>
      </c>
      <c r="G205" t="s">
        <v>146</v>
      </c>
      <c r="H205" t="s">
        <v>2251</v>
      </c>
      <c r="I205">
        <v>7</v>
      </c>
      <c r="J205" t="s">
        <v>298</v>
      </c>
      <c r="K205" t="s">
        <v>38</v>
      </c>
      <c r="L205" t="s">
        <v>990</v>
      </c>
      <c r="M205" t="s">
        <v>295</v>
      </c>
    </row>
    <row r="206" spans="1:13" x14ac:dyDescent="0.2">
      <c r="A206">
        <v>76103</v>
      </c>
      <c r="B206" t="s">
        <v>519</v>
      </c>
      <c r="C206" s="107">
        <v>1102.5</v>
      </c>
      <c r="D206" t="s">
        <v>520</v>
      </c>
      <c r="F206" t="s">
        <v>57</v>
      </c>
      <c r="G206" t="s">
        <v>174</v>
      </c>
      <c r="H206" t="s">
        <v>281</v>
      </c>
      <c r="I206">
        <v>7</v>
      </c>
      <c r="J206" t="s">
        <v>298</v>
      </c>
      <c r="K206" t="s">
        <v>38</v>
      </c>
      <c r="L206" t="s">
        <v>51</v>
      </c>
      <c r="M206" t="s">
        <v>295</v>
      </c>
    </row>
    <row r="207" spans="1:13" x14ac:dyDescent="0.2">
      <c r="A207">
        <v>217284</v>
      </c>
      <c r="B207" t="s">
        <v>2253</v>
      </c>
      <c r="C207" s="107">
        <v>48000</v>
      </c>
      <c r="D207" t="s">
        <v>2254</v>
      </c>
      <c r="F207" t="s">
        <v>2255</v>
      </c>
      <c r="G207" t="s">
        <v>146</v>
      </c>
      <c r="H207" t="s">
        <v>2256</v>
      </c>
      <c r="I207">
        <v>7</v>
      </c>
      <c r="J207" t="s">
        <v>298</v>
      </c>
      <c r="K207" t="s">
        <v>38</v>
      </c>
      <c r="L207" t="s">
        <v>990</v>
      </c>
      <c r="M207" t="s">
        <v>295</v>
      </c>
    </row>
    <row r="208" spans="1:13" x14ac:dyDescent="0.2">
      <c r="A208">
        <v>37066</v>
      </c>
      <c r="B208" t="s">
        <v>521</v>
      </c>
      <c r="C208" s="107">
        <v>171543.16999999998</v>
      </c>
      <c r="D208" t="s">
        <v>62</v>
      </c>
      <c r="F208" t="s">
        <v>178</v>
      </c>
      <c r="G208" t="s">
        <v>149</v>
      </c>
      <c r="H208" t="s">
        <v>222</v>
      </c>
      <c r="I208">
        <v>7</v>
      </c>
      <c r="J208" t="s">
        <v>298</v>
      </c>
      <c r="K208" t="s">
        <v>38</v>
      </c>
      <c r="L208" t="s">
        <v>522</v>
      </c>
      <c r="M208" t="s">
        <v>295</v>
      </c>
    </row>
    <row r="209" spans="1:13" x14ac:dyDescent="0.2">
      <c r="A209">
        <v>448</v>
      </c>
      <c r="B209" t="s">
        <v>700</v>
      </c>
      <c r="C209" s="107">
        <v>20224.710000000003</v>
      </c>
      <c r="D209" t="s">
        <v>523</v>
      </c>
      <c r="F209" t="s">
        <v>480</v>
      </c>
      <c r="G209" t="s">
        <v>149</v>
      </c>
      <c r="H209" t="s">
        <v>481</v>
      </c>
      <c r="I209">
        <v>7</v>
      </c>
      <c r="J209" t="s">
        <v>298</v>
      </c>
      <c r="K209" t="s">
        <v>38</v>
      </c>
      <c r="L209" t="s">
        <v>58</v>
      </c>
      <c r="M209" t="s">
        <v>295</v>
      </c>
    </row>
    <row r="210" spans="1:13" x14ac:dyDescent="0.2">
      <c r="A210">
        <v>71421</v>
      </c>
      <c r="B210" t="s">
        <v>360</v>
      </c>
      <c r="C210" s="107">
        <v>126435</v>
      </c>
      <c r="D210" t="s">
        <v>524</v>
      </c>
      <c r="E210" t="s">
        <v>525</v>
      </c>
      <c r="F210" t="s">
        <v>183</v>
      </c>
      <c r="G210" t="s">
        <v>149</v>
      </c>
      <c r="H210" t="s">
        <v>361</v>
      </c>
      <c r="I210">
        <v>7</v>
      </c>
      <c r="J210" t="s">
        <v>298</v>
      </c>
      <c r="K210" t="s">
        <v>38</v>
      </c>
      <c r="L210" t="s">
        <v>44</v>
      </c>
      <c r="M210" t="s">
        <v>295</v>
      </c>
    </row>
    <row r="211" spans="1:13" x14ac:dyDescent="0.2">
      <c r="A211">
        <v>46614</v>
      </c>
      <c r="B211" t="s">
        <v>526</v>
      </c>
      <c r="C211" s="107">
        <v>119273.45999999999</v>
      </c>
      <c r="D211" t="s">
        <v>37</v>
      </c>
      <c r="F211" t="s">
        <v>161</v>
      </c>
      <c r="G211" t="s">
        <v>155</v>
      </c>
      <c r="H211" t="s">
        <v>215</v>
      </c>
      <c r="I211">
        <v>7</v>
      </c>
      <c r="J211" t="s">
        <v>298</v>
      </c>
      <c r="K211" t="s">
        <v>38</v>
      </c>
      <c r="L211" t="s">
        <v>39</v>
      </c>
      <c r="M211" t="s">
        <v>295</v>
      </c>
    </row>
    <row r="212" spans="1:13" x14ac:dyDescent="0.2">
      <c r="A212">
        <v>128661</v>
      </c>
      <c r="B212" t="s">
        <v>995</v>
      </c>
      <c r="C212" s="107">
        <v>81686.36</v>
      </c>
      <c r="D212" t="s">
        <v>701</v>
      </c>
      <c r="F212" t="s">
        <v>702</v>
      </c>
      <c r="G212" t="s">
        <v>338</v>
      </c>
      <c r="H212" t="s">
        <v>703</v>
      </c>
      <c r="I212">
        <v>7</v>
      </c>
      <c r="J212" t="s">
        <v>298</v>
      </c>
      <c r="K212" t="s">
        <v>38</v>
      </c>
      <c r="L212" t="s">
        <v>67</v>
      </c>
      <c r="M212" t="s">
        <v>295</v>
      </c>
    </row>
    <row r="213" spans="1:13" x14ac:dyDescent="0.2">
      <c r="A213">
        <v>213848</v>
      </c>
      <c r="B213" t="s">
        <v>2266</v>
      </c>
      <c r="C213" s="107">
        <v>2504.3800000000006</v>
      </c>
      <c r="D213" t="s">
        <v>2267</v>
      </c>
      <c r="F213" t="s">
        <v>183</v>
      </c>
      <c r="G213" t="s">
        <v>149</v>
      </c>
      <c r="H213" t="s">
        <v>2268</v>
      </c>
      <c r="I213">
        <v>7</v>
      </c>
      <c r="J213" t="s">
        <v>298</v>
      </c>
      <c r="K213" t="s">
        <v>38</v>
      </c>
      <c r="L213" t="s">
        <v>990</v>
      </c>
      <c r="M213" t="s">
        <v>295</v>
      </c>
    </row>
    <row r="214" spans="1:13" x14ac:dyDescent="0.2">
      <c r="A214">
        <v>97118</v>
      </c>
      <c r="B214" t="s">
        <v>925</v>
      </c>
      <c r="C214" s="107">
        <v>3814.3199999999997</v>
      </c>
      <c r="D214" t="s">
        <v>709</v>
      </c>
      <c r="E214" t="s">
        <v>657</v>
      </c>
      <c r="F214" t="s">
        <v>710</v>
      </c>
      <c r="G214" t="s">
        <v>174</v>
      </c>
      <c r="H214" t="s">
        <v>711</v>
      </c>
      <c r="I214">
        <v>7</v>
      </c>
      <c r="J214" t="s">
        <v>298</v>
      </c>
      <c r="K214" t="s">
        <v>38</v>
      </c>
      <c r="L214" t="s">
        <v>596</v>
      </c>
      <c r="M214" t="s">
        <v>295</v>
      </c>
    </row>
    <row r="215" spans="1:13" x14ac:dyDescent="0.2">
      <c r="A215">
        <v>37250</v>
      </c>
      <c r="B215" t="s">
        <v>2270</v>
      </c>
      <c r="C215" s="107">
        <v>1076.5500000000002</v>
      </c>
      <c r="D215" t="s">
        <v>2271</v>
      </c>
      <c r="F215" t="s">
        <v>2272</v>
      </c>
      <c r="G215" t="s">
        <v>726</v>
      </c>
      <c r="H215" t="s">
        <v>2273</v>
      </c>
      <c r="I215">
        <v>7</v>
      </c>
      <c r="J215" t="s">
        <v>298</v>
      </c>
      <c r="K215" t="s">
        <v>38</v>
      </c>
      <c r="L215" t="s">
        <v>1979</v>
      </c>
      <c r="M215" t="s">
        <v>295</v>
      </c>
    </row>
    <row r="216" spans="1:13" x14ac:dyDescent="0.2">
      <c r="A216">
        <v>598</v>
      </c>
      <c r="B216" t="s">
        <v>528</v>
      </c>
      <c r="C216" s="107">
        <v>17859.150000000001</v>
      </c>
      <c r="D216" t="s">
        <v>64</v>
      </c>
      <c r="F216" t="s">
        <v>201</v>
      </c>
      <c r="G216" t="s">
        <v>168</v>
      </c>
      <c r="H216" t="s">
        <v>276</v>
      </c>
      <c r="I216">
        <v>7</v>
      </c>
      <c r="J216" t="s">
        <v>298</v>
      </c>
      <c r="K216" t="s">
        <v>38</v>
      </c>
      <c r="L216" t="s">
        <v>596</v>
      </c>
      <c r="M216" t="s">
        <v>295</v>
      </c>
    </row>
    <row r="217" spans="1:13" x14ac:dyDescent="0.2">
      <c r="A217">
        <v>116848</v>
      </c>
      <c r="B217" t="s">
        <v>940</v>
      </c>
      <c r="C217" s="107">
        <v>1260754.8599999999</v>
      </c>
      <c r="D217" t="s">
        <v>529</v>
      </c>
      <c r="E217" t="s">
        <v>712</v>
      </c>
      <c r="F217" t="s">
        <v>313</v>
      </c>
      <c r="G217" t="s">
        <v>149</v>
      </c>
      <c r="H217" t="s">
        <v>314</v>
      </c>
      <c r="I217">
        <v>7</v>
      </c>
      <c r="J217" t="s">
        <v>298</v>
      </c>
      <c r="K217" t="s">
        <v>38</v>
      </c>
      <c r="L217" t="s">
        <v>51</v>
      </c>
      <c r="M217" t="s">
        <v>295</v>
      </c>
    </row>
    <row r="218" spans="1:13" x14ac:dyDescent="0.2">
      <c r="A218">
        <v>218501</v>
      </c>
      <c r="B218" t="s">
        <v>2284</v>
      </c>
      <c r="C218" s="107">
        <v>404805</v>
      </c>
      <c r="D218" t="s">
        <v>2285</v>
      </c>
      <c r="F218" t="s">
        <v>57</v>
      </c>
      <c r="G218" t="s">
        <v>174</v>
      </c>
      <c r="H218" t="s">
        <v>2286</v>
      </c>
      <c r="I218">
        <v>7</v>
      </c>
      <c r="J218" t="s">
        <v>298</v>
      </c>
      <c r="K218" t="s">
        <v>38</v>
      </c>
      <c r="L218" t="s">
        <v>990</v>
      </c>
      <c r="M218" t="s">
        <v>295</v>
      </c>
    </row>
    <row r="219" spans="1:13" x14ac:dyDescent="0.2">
      <c r="A219">
        <v>212258</v>
      </c>
      <c r="B219" t="s">
        <v>2288</v>
      </c>
      <c r="C219" s="107">
        <v>3580</v>
      </c>
      <c r="D219" t="s">
        <v>2289</v>
      </c>
      <c r="F219" t="s">
        <v>2</v>
      </c>
      <c r="G219" t="s">
        <v>184</v>
      </c>
      <c r="H219" t="s">
        <v>2290</v>
      </c>
      <c r="I219">
        <v>7</v>
      </c>
      <c r="J219" t="s">
        <v>298</v>
      </c>
      <c r="K219" t="s">
        <v>38</v>
      </c>
      <c r="L219" t="s">
        <v>990</v>
      </c>
      <c r="M219" t="s">
        <v>295</v>
      </c>
    </row>
    <row r="220" spans="1:13" x14ac:dyDescent="0.2">
      <c r="A220">
        <v>516</v>
      </c>
      <c r="B220" t="s">
        <v>713</v>
      </c>
      <c r="C220" s="107">
        <v>40941.520000000004</v>
      </c>
      <c r="D220" t="s">
        <v>65</v>
      </c>
      <c r="F220" t="s">
        <v>66</v>
      </c>
      <c r="G220" t="s">
        <v>175</v>
      </c>
      <c r="H220" t="s">
        <v>283</v>
      </c>
      <c r="I220">
        <v>7</v>
      </c>
      <c r="J220" t="s">
        <v>298</v>
      </c>
      <c r="K220" t="s">
        <v>38</v>
      </c>
      <c r="L220" t="s">
        <v>51</v>
      </c>
      <c r="M220" t="s">
        <v>295</v>
      </c>
    </row>
    <row r="221" spans="1:13" x14ac:dyDescent="0.2">
      <c r="A221">
        <v>159631</v>
      </c>
      <c r="B221" t="s">
        <v>1523</v>
      </c>
      <c r="C221" s="107">
        <v>12075</v>
      </c>
      <c r="D221" t="s">
        <v>1524</v>
      </c>
      <c r="E221" t="s">
        <v>1525</v>
      </c>
      <c r="F221" t="s">
        <v>1526</v>
      </c>
      <c r="G221" t="s">
        <v>1421</v>
      </c>
      <c r="H221" t="s">
        <v>1527</v>
      </c>
      <c r="I221">
        <v>7</v>
      </c>
      <c r="J221" t="s">
        <v>298</v>
      </c>
      <c r="K221" t="s">
        <v>38</v>
      </c>
      <c r="L221" t="s">
        <v>1501</v>
      </c>
      <c r="M221" t="s">
        <v>295</v>
      </c>
    </row>
    <row r="222" spans="1:13" x14ac:dyDescent="0.2">
      <c r="A222">
        <v>86806</v>
      </c>
      <c r="B222" t="s">
        <v>930</v>
      </c>
      <c r="C222" s="107">
        <v>3951.3999999999996</v>
      </c>
      <c r="D222" t="s">
        <v>931</v>
      </c>
      <c r="F222" t="s">
        <v>382</v>
      </c>
      <c r="G222" t="s">
        <v>149</v>
      </c>
      <c r="H222" t="s">
        <v>383</v>
      </c>
      <c r="I222">
        <v>7</v>
      </c>
      <c r="J222" t="s">
        <v>298</v>
      </c>
      <c r="K222" t="s">
        <v>38</v>
      </c>
      <c r="L222" t="s">
        <v>284</v>
      </c>
      <c r="M222" t="s">
        <v>295</v>
      </c>
    </row>
    <row r="223" spans="1:13" x14ac:dyDescent="0.2">
      <c r="A223">
        <v>86472</v>
      </c>
      <c r="B223" t="s">
        <v>530</v>
      </c>
      <c r="C223" s="107">
        <v>9333.7900000000009</v>
      </c>
      <c r="D223" t="s">
        <v>225</v>
      </c>
      <c r="F223" t="s">
        <v>226</v>
      </c>
      <c r="G223" t="s">
        <v>174</v>
      </c>
      <c r="H223" t="s">
        <v>227</v>
      </c>
      <c r="I223">
        <v>7</v>
      </c>
      <c r="J223" t="s">
        <v>298</v>
      </c>
      <c r="K223" t="s">
        <v>38</v>
      </c>
      <c r="L223" t="s">
        <v>315</v>
      </c>
      <c r="M223" t="s">
        <v>295</v>
      </c>
    </row>
    <row r="224" spans="1:13" x14ac:dyDescent="0.2">
      <c r="A224">
        <v>188877</v>
      </c>
      <c r="B224" t="s">
        <v>948</v>
      </c>
      <c r="C224" s="107">
        <v>5175.7</v>
      </c>
      <c r="D224" t="s">
        <v>949</v>
      </c>
      <c r="F224" t="s">
        <v>950</v>
      </c>
      <c r="G224" t="s">
        <v>149</v>
      </c>
      <c r="H224" t="s">
        <v>951</v>
      </c>
      <c r="I224">
        <v>7</v>
      </c>
      <c r="J224" t="s">
        <v>298</v>
      </c>
      <c r="K224" t="s">
        <v>38</v>
      </c>
      <c r="L224" t="s">
        <v>45</v>
      </c>
      <c r="M224" t="s">
        <v>295</v>
      </c>
    </row>
    <row r="225" spans="1:13" x14ac:dyDescent="0.2">
      <c r="A225">
        <v>123102</v>
      </c>
      <c r="B225" t="s">
        <v>2300</v>
      </c>
      <c r="C225" s="107">
        <v>66989</v>
      </c>
      <c r="D225" t="s">
        <v>2301</v>
      </c>
      <c r="F225" t="s">
        <v>1747</v>
      </c>
      <c r="G225" t="s">
        <v>172</v>
      </c>
      <c r="H225" t="s">
        <v>1748</v>
      </c>
      <c r="I225">
        <v>7</v>
      </c>
      <c r="J225" t="s">
        <v>298</v>
      </c>
      <c r="K225" t="s">
        <v>38</v>
      </c>
      <c r="L225" t="s">
        <v>2302</v>
      </c>
      <c r="M225" t="s">
        <v>295</v>
      </c>
    </row>
    <row r="226" spans="1:13" x14ac:dyDescent="0.2">
      <c r="A226">
        <v>37564</v>
      </c>
      <c r="B226" t="s">
        <v>924</v>
      </c>
      <c r="C226" s="107">
        <v>9700</v>
      </c>
      <c r="D226" t="s">
        <v>721</v>
      </c>
      <c r="F226" t="s">
        <v>2</v>
      </c>
      <c r="G226" t="s">
        <v>184</v>
      </c>
      <c r="H226" t="s">
        <v>722</v>
      </c>
      <c r="I226">
        <v>7</v>
      </c>
      <c r="J226" t="s">
        <v>298</v>
      </c>
      <c r="K226" t="s">
        <v>38</v>
      </c>
      <c r="L226" t="s">
        <v>596</v>
      </c>
      <c r="M226" t="s">
        <v>295</v>
      </c>
    </row>
    <row r="227" spans="1:13" x14ac:dyDescent="0.2">
      <c r="A227">
        <v>218421</v>
      </c>
      <c r="B227" t="s">
        <v>2309</v>
      </c>
      <c r="C227" s="107">
        <v>12117.400000000001</v>
      </c>
      <c r="D227" t="s">
        <v>2310</v>
      </c>
      <c r="F227" t="s">
        <v>2311</v>
      </c>
      <c r="G227" t="s">
        <v>165</v>
      </c>
      <c r="H227" t="s">
        <v>2312</v>
      </c>
      <c r="I227">
        <v>7</v>
      </c>
      <c r="J227" t="s">
        <v>298</v>
      </c>
      <c r="K227" t="s">
        <v>38</v>
      </c>
      <c r="L227" t="s">
        <v>990</v>
      </c>
      <c r="M227" t="s">
        <v>295</v>
      </c>
    </row>
    <row r="228" spans="1:13" x14ac:dyDescent="0.2">
      <c r="A228">
        <v>46007</v>
      </c>
      <c r="B228" t="s">
        <v>532</v>
      </c>
      <c r="C228" s="107">
        <v>7000</v>
      </c>
      <c r="D228" t="s">
        <v>991</v>
      </c>
      <c r="E228" t="s">
        <v>992</v>
      </c>
      <c r="F228" t="s">
        <v>993</v>
      </c>
      <c r="G228" t="s">
        <v>148</v>
      </c>
      <c r="H228" t="s">
        <v>994</v>
      </c>
      <c r="I228">
        <v>7</v>
      </c>
      <c r="J228" t="s">
        <v>298</v>
      </c>
      <c r="K228" t="s">
        <v>38</v>
      </c>
      <c r="L228" t="s">
        <v>67</v>
      </c>
      <c r="M228" t="s">
        <v>295</v>
      </c>
    </row>
    <row r="229" spans="1:13" x14ac:dyDescent="0.2">
      <c r="A229">
        <v>222447</v>
      </c>
      <c r="B229" t="s">
        <v>2314</v>
      </c>
      <c r="C229" s="107">
        <v>2000</v>
      </c>
      <c r="D229" t="s">
        <v>2315</v>
      </c>
      <c r="F229" t="s">
        <v>4</v>
      </c>
      <c r="G229" t="s">
        <v>165</v>
      </c>
      <c r="H229" t="s">
        <v>2316</v>
      </c>
      <c r="I229">
        <v>7</v>
      </c>
      <c r="J229" t="s">
        <v>298</v>
      </c>
      <c r="K229" t="s">
        <v>38</v>
      </c>
      <c r="L229" t="s">
        <v>990</v>
      </c>
      <c r="M229" t="s">
        <v>295</v>
      </c>
    </row>
    <row r="230" spans="1:13" x14ac:dyDescent="0.2">
      <c r="A230">
        <v>144908</v>
      </c>
      <c r="B230" t="s">
        <v>985</v>
      </c>
      <c r="C230" s="107">
        <v>1750.32</v>
      </c>
      <c r="D230" t="s">
        <v>986</v>
      </c>
      <c r="E230" t="s">
        <v>987</v>
      </c>
      <c r="F230" t="s">
        <v>988</v>
      </c>
      <c r="G230" t="s">
        <v>165</v>
      </c>
      <c r="H230" t="s">
        <v>989</v>
      </c>
      <c r="I230">
        <v>7</v>
      </c>
      <c r="J230" t="s">
        <v>298</v>
      </c>
      <c r="K230" t="s">
        <v>38</v>
      </c>
      <c r="L230" t="s">
        <v>990</v>
      </c>
      <c r="M230" t="s">
        <v>295</v>
      </c>
    </row>
    <row r="231" spans="1:13" x14ac:dyDescent="0.2">
      <c r="A231">
        <v>106314</v>
      </c>
      <c r="B231" t="s">
        <v>533</v>
      </c>
      <c r="C231" s="107">
        <v>6085143.3200000012</v>
      </c>
      <c r="D231" t="s">
        <v>586</v>
      </c>
      <c r="E231" t="s">
        <v>635</v>
      </c>
      <c r="F231" t="s">
        <v>587</v>
      </c>
      <c r="G231" t="s">
        <v>157</v>
      </c>
      <c r="H231" t="s">
        <v>588</v>
      </c>
      <c r="I231">
        <v>7</v>
      </c>
      <c r="J231" t="s">
        <v>298</v>
      </c>
      <c r="K231" t="s">
        <v>38</v>
      </c>
      <c r="L231" t="s">
        <v>311</v>
      </c>
      <c r="M231" t="s">
        <v>295</v>
      </c>
    </row>
    <row r="232" spans="1:13" x14ac:dyDescent="0.2">
      <c r="A232">
        <v>221298</v>
      </c>
      <c r="B232" t="s">
        <v>2328</v>
      </c>
      <c r="C232" s="107">
        <v>3000</v>
      </c>
      <c r="D232" t="s">
        <v>2329</v>
      </c>
      <c r="F232" t="s">
        <v>164</v>
      </c>
      <c r="G232" t="s">
        <v>153</v>
      </c>
      <c r="H232" t="s">
        <v>2330</v>
      </c>
      <c r="I232">
        <v>7</v>
      </c>
      <c r="J232" t="s">
        <v>298</v>
      </c>
      <c r="K232" t="s">
        <v>38</v>
      </c>
      <c r="L232" t="s">
        <v>990</v>
      </c>
      <c r="M232" t="s">
        <v>295</v>
      </c>
    </row>
    <row r="233" spans="1:13" x14ac:dyDescent="0.2">
      <c r="A233">
        <v>171898</v>
      </c>
      <c r="B233" t="s">
        <v>723</v>
      </c>
      <c r="C233" s="107">
        <v>6610.2200000000012</v>
      </c>
      <c r="D233" t="s">
        <v>724</v>
      </c>
      <c r="E233" t="s">
        <v>635</v>
      </c>
      <c r="F233" t="s">
        <v>725</v>
      </c>
      <c r="G233" t="s">
        <v>726</v>
      </c>
      <c r="H233" t="s">
        <v>727</v>
      </c>
      <c r="I233">
        <v>7</v>
      </c>
      <c r="J233" t="s">
        <v>298</v>
      </c>
      <c r="K233" t="s">
        <v>38</v>
      </c>
      <c r="L233" t="s">
        <v>932</v>
      </c>
      <c r="M233" t="s">
        <v>295</v>
      </c>
    </row>
    <row r="234" spans="1:13" x14ac:dyDescent="0.2">
      <c r="A234">
        <v>206333</v>
      </c>
      <c r="B234" t="s">
        <v>1563</v>
      </c>
      <c r="C234" s="107">
        <v>3384.9</v>
      </c>
      <c r="D234" t="s">
        <v>1564</v>
      </c>
      <c r="F234" t="s">
        <v>1565</v>
      </c>
      <c r="G234" t="s">
        <v>157</v>
      </c>
      <c r="H234" t="s">
        <v>1566</v>
      </c>
      <c r="I234">
        <v>7</v>
      </c>
      <c r="J234" t="s">
        <v>298</v>
      </c>
      <c r="K234" t="s">
        <v>38</v>
      </c>
      <c r="L234" t="s">
        <v>44</v>
      </c>
      <c r="M234" t="s">
        <v>295</v>
      </c>
    </row>
    <row r="235" spans="1:13" x14ac:dyDescent="0.2">
      <c r="A235">
        <v>213457</v>
      </c>
      <c r="B235" t="s">
        <v>2339</v>
      </c>
      <c r="C235" s="107">
        <v>500</v>
      </c>
      <c r="D235" t="s">
        <v>2340</v>
      </c>
      <c r="F235" t="s">
        <v>2341</v>
      </c>
      <c r="G235" t="s">
        <v>168</v>
      </c>
      <c r="H235" t="s">
        <v>2342</v>
      </c>
      <c r="I235">
        <v>7</v>
      </c>
      <c r="J235" t="s">
        <v>298</v>
      </c>
      <c r="K235" t="s">
        <v>38</v>
      </c>
      <c r="L235" t="s">
        <v>990</v>
      </c>
      <c r="M235" t="s">
        <v>295</v>
      </c>
    </row>
    <row r="236" spans="1:13" x14ac:dyDescent="0.2">
      <c r="A236">
        <v>182020</v>
      </c>
      <c r="B236" t="s">
        <v>1005</v>
      </c>
      <c r="C236" s="107">
        <v>2940</v>
      </c>
      <c r="D236" t="s">
        <v>1006</v>
      </c>
      <c r="F236" t="s">
        <v>169</v>
      </c>
      <c r="G236" t="s">
        <v>170</v>
      </c>
      <c r="H236" t="s">
        <v>345</v>
      </c>
      <c r="I236">
        <v>7</v>
      </c>
      <c r="J236" t="s">
        <v>298</v>
      </c>
      <c r="K236" t="s">
        <v>38</v>
      </c>
      <c r="L236" t="s">
        <v>1007</v>
      </c>
      <c r="M236" t="s">
        <v>295</v>
      </c>
    </row>
    <row r="237" spans="1:13" x14ac:dyDescent="0.2">
      <c r="A237">
        <v>205424</v>
      </c>
      <c r="B237" t="s">
        <v>1578</v>
      </c>
      <c r="C237" s="107">
        <v>184008.34999999998</v>
      </c>
      <c r="D237" t="s">
        <v>1579</v>
      </c>
      <c r="F237" t="s">
        <v>171</v>
      </c>
      <c r="G237" t="s">
        <v>166</v>
      </c>
      <c r="H237" t="s">
        <v>1580</v>
      </c>
      <c r="I237">
        <v>7</v>
      </c>
      <c r="J237" t="s">
        <v>298</v>
      </c>
      <c r="K237" t="s">
        <v>38</v>
      </c>
      <c r="L237" t="s">
        <v>41</v>
      </c>
      <c r="M237" t="s">
        <v>295</v>
      </c>
    </row>
    <row r="238" spans="1:13" x14ac:dyDescent="0.2">
      <c r="A238">
        <v>148479</v>
      </c>
      <c r="B238" t="s">
        <v>729</v>
      </c>
      <c r="C238" s="107">
        <v>30077.629999999994</v>
      </c>
      <c r="D238" t="s">
        <v>627</v>
      </c>
      <c r="F238" t="s">
        <v>160</v>
      </c>
      <c r="G238" t="s">
        <v>146</v>
      </c>
      <c r="H238" t="s">
        <v>628</v>
      </c>
      <c r="I238">
        <v>7</v>
      </c>
      <c r="J238" t="s">
        <v>298</v>
      </c>
      <c r="K238" t="s">
        <v>38</v>
      </c>
      <c r="L238" t="s">
        <v>41</v>
      </c>
      <c r="M238" t="s">
        <v>295</v>
      </c>
    </row>
    <row r="239" spans="1:13" x14ac:dyDescent="0.2">
      <c r="A239">
        <v>221789</v>
      </c>
      <c r="B239" t="s">
        <v>2344</v>
      </c>
      <c r="C239" s="107">
        <v>7025.25</v>
      </c>
      <c r="D239" t="s">
        <v>2345</v>
      </c>
      <c r="F239" t="s">
        <v>1463</v>
      </c>
      <c r="G239" t="s">
        <v>338</v>
      </c>
      <c r="H239" t="s">
        <v>2346</v>
      </c>
      <c r="I239">
        <v>7</v>
      </c>
      <c r="J239" t="s">
        <v>298</v>
      </c>
      <c r="K239" t="s">
        <v>38</v>
      </c>
      <c r="L239" t="s">
        <v>990</v>
      </c>
      <c r="M239" t="s">
        <v>295</v>
      </c>
    </row>
    <row r="240" spans="1:13" x14ac:dyDescent="0.2">
      <c r="A240">
        <v>102</v>
      </c>
      <c r="B240" t="s">
        <v>534</v>
      </c>
      <c r="C240" s="107">
        <v>1232643.1200000001</v>
      </c>
      <c r="D240" t="s">
        <v>72</v>
      </c>
      <c r="E240" t="s">
        <v>288</v>
      </c>
      <c r="F240" t="s">
        <v>73</v>
      </c>
      <c r="G240" t="s">
        <v>159</v>
      </c>
      <c r="H240" t="s">
        <v>289</v>
      </c>
      <c r="I240">
        <v>8</v>
      </c>
      <c r="J240" t="s">
        <v>298</v>
      </c>
      <c r="K240" t="s">
        <v>70</v>
      </c>
      <c r="L240" t="s">
        <v>1591</v>
      </c>
      <c r="M240" t="s">
        <v>296</v>
      </c>
    </row>
    <row r="241" spans="1:13" x14ac:dyDescent="0.2">
      <c r="A241">
        <v>538</v>
      </c>
      <c r="B241" t="s">
        <v>767</v>
      </c>
      <c r="C241" s="107">
        <v>4604.2199999999993</v>
      </c>
      <c r="D241" t="s">
        <v>768</v>
      </c>
      <c r="F241" t="s">
        <v>186</v>
      </c>
      <c r="G241" t="s">
        <v>149</v>
      </c>
      <c r="H241" t="s">
        <v>241</v>
      </c>
      <c r="I241">
        <v>8</v>
      </c>
      <c r="J241" t="s">
        <v>298</v>
      </c>
      <c r="K241" t="s">
        <v>70</v>
      </c>
      <c r="L241" t="s">
        <v>1025</v>
      </c>
      <c r="M241" t="s">
        <v>296</v>
      </c>
    </row>
    <row r="242" spans="1:13" x14ac:dyDescent="0.2">
      <c r="A242">
        <v>126572</v>
      </c>
      <c r="B242" t="s">
        <v>541</v>
      </c>
      <c r="C242" s="107">
        <v>6839.3600000000015</v>
      </c>
      <c r="D242" t="s">
        <v>542</v>
      </c>
      <c r="E242" t="s">
        <v>731</v>
      </c>
      <c r="F242" t="s">
        <v>543</v>
      </c>
      <c r="G242" t="s">
        <v>149</v>
      </c>
      <c r="H242" t="s">
        <v>544</v>
      </c>
      <c r="I242">
        <v>8</v>
      </c>
      <c r="J242" t="s">
        <v>298</v>
      </c>
      <c r="K242" t="s">
        <v>70</v>
      </c>
      <c r="L242" t="s">
        <v>539</v>
      </c>
      <c r="M242" t="s">
        <v>296</v>
      </c>
    </row>
    <row r="243" spans="1:13" x14ac:dyDescent="0.2">
      <c r="A243">
        <v>199</v>
      </c>
      <c r="B243" t="s">
        <v>1604</v>
      </c>
      <c r="C243" s="107">
        <v>23260</v>
      </c>
      <c r="D243" t="s">
        <v>1605</v>
      </c>
      <c r="E243" t="s">
        <v>1606</v>
      </c>
      <c r="F243" t="s">
        <v>158</v>
      </c>
      <c r="G243" t="s">
        <v>149</v>
      </c>
      <c r="H243" t="s">
        <v>1460</v>
      </c>
      <c r="I243">
        <v>8</v>
      </c>
      <c r="J243" t="s">
        <v>298</v>
      </c>
      <c r="K243" t="s">
        <v>70</v>
      </c>
      <c r="L243" t="s">
        <v>318</v>
      </c>
      <c r="M243" t="s">
        <v>296</v>
      </c>
    </row>
    <row r="244" spans="1:13" x14ac:dyDescent="0.2">
      <c r="A244">
        <v>133816</v>
      </c>
      <c r="B244" t="s">
        <v>452</v>
      </c>
      <c r="C244" s="107">
        <v>28070.18</v>
      </c>
      <c r="D244" t="s">
        <v>732</v>
      </c>
      <c r="F244" t="s">
        <v>733</v>
      </c>
      <c r="G244" t="s">
        <v>350</v>
      </c>
      <c r="H244" t="s">
        <v>734</v>
      </c>
      <c r="I244">
        <v>8</v>
      </c>
      <c r="J244" t="s">
        <v>298</v>
      </c>
      <c r="K244" t="s">
        <v>70</v>
      </c>
      <c r="L244" t="s">
        <v>71</v>
      </c>
      <c r="M244" t="s">
        <v>296</v>
      </c>
    </row>
    <row r="245" spans="1:13" x14ac:dyDescent="0.2">
      <c r="A245">
        <v>169080</v>
      </c>
      <c r="B245" t="s">
        <v>735</v>
      </c>
      <c r="C245" s="107">
        <v>3541.6900000000005</v>
      </c>
      <c r="D245" t="s">
        <v>736</v>
      </c>
      <c r="F245" t="s">
        <v>737</v>
      </c>
      <c r="G245" t="s">
        <v>149</v>
      </c>
      <c r="H245" t="s">
        <v>738</v>
      </c>
      <c r="I245">
        <v>8</v>
      </c>
      <c r="J245" t="s">
        <v>298</v>
      </c>
      <c r="K245" t="s">
        <v>70</v>
      </c>
      <c r="L245" t="s">
        <v>1026</v>
      </c>
      <c r="M245" t="s">
        <v>296</v>
      </c>
    </row>
    <row r="246" spans="1:13" x14ac:dyDescent="0.2">
      <c r="A246">
        <v>541</v>
      </c>
      <c r="B246" t="s">
        <v>2380</v>
      </c>
      <c r="C246" s="107">
        <v>1512</v>
      </c>
      <c r="D246" t="s">
        <v>2381</v>
      </c>
      <c r="E246" t="s">
        <v>2382</v>
      </c>
      <c r="F246" t="s">
        <v>2383</v>
      </c>
      <c r="G246" t="s">
        <v>170</v>
      </c>
      <c r="H246" t="s">
        <v>2384</v>
      </c>
      <c r="I246">
        <v>8</v>
      </c>
      <c r="J246" t="s">
        <v>298</v>
      </c>
      <c r="K246" t="s">
        <v>70</v>
      </c>
      <c r="L246" t="s">
        <v>2385</v>
      </c>
      <c r="M246" t="s">
        <v>296</v>
      </c>
    </row>
    <row r="247" spans="1:13" x14ac:dyDescent="0.2">
      <c r="A247">
        <v>273</v>
      </c>
      <c r="B247" t="s">
        <v>545</v>
      </c>
      <c r="C247" s="107">
        <v>4817.5599999999995</v>
      </c>
      <c r="D247" t="s">
        <v>78</v>
      </c>
      <c r="F247" t="s">
        <v>79</v>
      </c>
      <c r="G247" t="s">
        <v>149</v>
      </c>
      <c r="H247" t="s">
        <v>292</v>
      </c>
      <c r="I247">
        <v>8</v>
      </c>
      <c r="J247" t="s">
        <v>298</v>
      </c>
      <c r="K247" t="s">
        <v>70</v>
      </c>
      <c r="L247" t="s">
        <v>656</v>
      </c>
      <c r="M247" t="s">
        <v>296</v>
      </c>
    </row>
    <row r="248" spans="1:13" x14ac:dyDescent="0.2">
      <c r="A248">
        <v>187052</v>
      </c>
      <c r="B248" t="s">
        <v>1013</v>
      </c>
      <c r="C248" s="107">
        <v>9500</v>
      </c>
      <c r="D248" t="s">
        <v>1014</v>
      </c>
      <c r="E248" t="s">
        <v>636</v>
      </c>
      <c r="F248" t="s">
        <v>1015</v>
      </c>
      <c r="G248" t="s">
        <v>159</v>
      </c>
      <c r="H248" t="s">
        <v>1016</v>
      </c>
      <c r="I248">
        <v>8</v>
      </c>
      <c r="J248" t="s">
        <v>298</v>
      </c>
      <c r="K248" t="s">
        <v>70</v>
      </c>
      <c r="L248" t="s">
        <v>318</v>
      </c>
      <c r="M248" t="s">
        <v>296</v>
      </c>
    </row>
    <row r="249" spans="1:13" x14ac:dyDescent="0.2">
      <c r="A249">
        <v>213162</v>
      </c>
      <c r="B249" t="s">
        <v>2390</v>
      </c>
      <c r="C249" s="107">
        <v>185</v>
      </c>
      <c r="D249" t="s">
        <v>2391</v>
      </c>
      <c r="F249" t="s">
        <v>2392</v>
      </c>
      <c r="G249" t="s">
        <v>146</v>
      </c>
      <c r="H249" t="s">
        <v>2393</v>
      </c>
      <c r="I249">
        <v>8</v>
      </c>
      <c r="J249" t="s">
        <v>298</v>
      </c>
      <c r="K249" t="s">
        <v>70</v>
      </c>
      <c r="L249" t="s">
        <v>2394</v>
      </c>
      <c r="M249" t="s">
        <v>296</v>
      </c>
    </row>
    <row r="250" spans="1:13" x14ac:dyDescent="0.2">
      <c r="A250">
        <v>75326</v>
      </c>
      <c r="B250" t="s">
        <v>1634</v>
      </c>
      <c r="C250" s="107">
        <v>1650</v>
      </c>
      <c r="D250" t="s">
        <v>1628</v>
      </c>
      <c r="F250" t="s">
        <v>382</v>
      </c>
      <c r="G250" t="s">
        <v>149</v>
      </c>
      <c r="H250" t="s">
        <v>383</v>
      </c>
      <c r="I250">
        <v>8</v>
      </c>
      <c r="J250" t="s">
        <v>298</v>
      </c>
      <c r="K250" t="s">
        <v>70</v>
      </c>
      <c r="L250" t="s">
        <v>1635</v>
      </c>
      <c r="M250" t="s">
        <v>296</v>
      </c>
    </row>
    <row r="251" spans="1:13" x14ac:dyDescent="0.2">
      <c r="A251">
        <v>213178</v>
      </c>
      <c r="B251" t="s">
        <v>2396</v>
      </c>
      <c r="C251" s="107">
        <v>50877.94</v>
      </c>
      <c r="D251" t="s">
        <v>2397</v>
      </c>
      <c r="F251" t="s">
        <v>2398</v>
      </c>
      <c r="G251" t="s">
        <v>148</v>
      </c>
      <c r="H251" t="s">
        <v>2399</v>
      </c>
      <c r="I251">
        <v>8</v>
      </c>
      <c r="J251" t="s">
        <v>298</v>
      </c>
      <c r="K251" t="s">
        <v>70</v>
      </c>
      <c r="L251" t="s">
        <v>2400</v>
      </c>
      <c r="M251" t="s">
        <v>296</v>
      </c>
    </row>
    <row r="252" spans="1:13" x14ac:dyDescent="0.2">
      <c r="A252">
        <v>166310</v>
      </c>
      <c r="B252" t="s">
        <v>1017</v>
      </c>
      <c r="C252" s="107">
        <v>8075</v>
      </c>
      <c r="D252" t="s">
        <v>739</v>
      </c>
      <c r="F252" t="s">
        <v>158</v>
      </c>
      <c r="G252" t="s">
        <v>149</v>
      </c>
      <c r="H252" t="s">
        <v>300</v>
      </c>
      <c r="I252">
        <v>8</v>
      </c>
      <c r="J252" t="s">
        <v>298</v>
      </c>
      <c r="K252" t="s">
        <v>70</v>
      </c>
      <c r="L252" t="s">
        <v>318</v>
      </c>
      <c r="M252" t="s">
        <v>296</v>
      </c>
    </row>
    <row r="253" spans="1:13" x14ac:dyDescent="0.2">
      <c r="A253">
        <v>315</v>
      </c>
      <c r="B253" t="s">
        <v>629</v>
      </c>
      <c r="C253" s="107">
        <v>110.07999999999998</v>
      </c>
      <c r="D253" t="s">
        <v>630</v>
      </c>
      <c r="F253" t="s">
        <v>158</v>
      </c>
      <c r="G253" t="s">
        <v>149</v>
      </c>
      <c r="H253" t="s">
        <v>631</v>
      </c>
      <c r="I253">
        <v>8</v>
      </c>
      <c r="J253" t="s">
        <v>298</v>
      </c>
      <c r="K253" t="s">
        <v>70</v>
      </c>
      <c r="L253" t="s">
        <v>1023</v>
      </c>
      <c r="M253" t="s">
        <v>296</v>
      </c>
    </row>
  </sheetData>
  <autoFilter ref="A1:M253" xr:uid="{00000000-0009-0000-0000-00001A000000}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226"/>
  <sheetViews>
    <sheetView topLeftCell="A199" workbookViewId="0">
      <selection activeCell="B223" sqref="B223"/>
    </sheetView>
  </sheetViews>
  <sheetFormatPr defaultRowHeight="12.75" x14ac:dyDescent="0.2"/>
  <cols>
    <col min="1" max="1" width="45.7109375" bestFit="1" customWidth="1"/>
    <col min="2" max="2" width="15.140625" customWidth="1"/>
    <col min="3" max="3" width="28.85546875" bestFit="1" customWidth="1"/>
    <col min="4" max="4" width="18.42578125" customWidth="1"/>
    <col min="5" max="5" width="16.140625" bestFit="1" customWidth="1"/>
    <col min="6" max="6" width="7" bestFit="1" customWidth="1"/>
    <col min="7" max="7" width="10.42578125" customWidth="1"/>
    <col min="8" max="9" width="6.42578125" hidden="1" customWidth="1"/>
    <col min="10" max="10" width="12.85546875" hidden="1" customWidth="1"/>
    <col min="11" max="11" width="36.5703125" bestFit="1" customWidth="1"/>
  </cols>
  <sheetData>
    <row r="1" spans="1:11" x14ac:dyDescent="0.2">
      <c r="A1" s="67" t="s">
        <v>209</v>
      </c>
      <c r="B1" s="67" t="s">
        <v>208</v>
      </c>
      <c r="C1" s="67" t="s">
        <v>210</v>
      </c>
      <c r="D1" s="67" t="s">
        <v>211</v>
      </c>
      <c r="E1" s="67" t="s">
        <v>212</v>
      </c>
      <c r="F1" s="67" t="s">
        <v>213</v>
      </c>
      <c r="G1" s="67" t="s">
        <v>214</v>
      </c>
      <c r="H1" s="67" t="s">
        <v>1117</v>
      </c>
      <c r="I1" s="67" t="s">
        <v>548</v>
      </c>
      <c r="J1" s="67" t="s">
        <v>549</v>
      </c>
      <c r="K1" s="67" t="s">
        <v>411</v>
      </c>
    </row>
    <row r="2" spans="1:11" ht="13.5" x14ac:dyDescent="0.25">
      <c r="A2" s="82" t="s">
        <v>1919</v>
      </c>
      <c r="B2" s="83">
        <v>11076.56</v>
      </c>
      <c r="C2" s="82" t="s">
        <v>1920</v>
      </c>
      <c r="D2" s="82"/>
      <c r="E2" s="82" t="s">
        <v>1921</v>
      </c>
      <c r="F2" s="82" t="s">
        <v>177</v>
      </c>
      <c r="G2" s="82" t="s">
        <v>1922</v>
      </c>
      <c r="H2" s="82">
        <v>5</v>
      </c>
      <c r="I2" s="82" t="s">
        <v>298</v>
      </c>
      <c r="J2" s="82" t="s">
        <v>299</v>
      </c>
      <c r="K2" s="82" t="s">
        <v>1749</v>
      </c>
    </row>
    <row r="3" spans="1:11" ht="13.5" x14ac:dyDescent="0.25">
      <c r="A3" s="82" t="s">
        <v>535</v>
      </c>
      <c r="B3" s="83">
        <v>70243.649999999994</v>
      </c>
      <c r="C3" s="82" t="s">
        <v>74</v>
      </c>
      <c r="D3" s="82"/>
      <c r="E3" s="82" t="s">
        <v>192</v>
      </c>
      <c r="F3" s="82" t="s">
        <v>149</v>
      </c>
      <c r="G3" s="82" t="s">
        <v>290</v>
      </c>
      <c r="H3" s="82">
        <v>5</v>
      </c>
      <c r="I3" s="82" t="s">
        <v>298</v>
      </c>
      <c r="J3" s="82" t="s">
        <v>299</v>
      </c>
      <c r="K3" s="82" t="s">
        <v>1293</v>
      </c>
    </row>
    <row r="4" spans="1:11" ht="13.5" x14ac:dyDescent="0.25">
      <c r="A4" s="82" t="s">
        <v>1924</v>
      </c>
      <c r="B4" s="83">
        <v>523.5</v>
      </c>
      <c r="C4" s="82" t="s">
        <v>1925</v>
      </c>
      <c r="D4" s="82"/>
      <c r="E4" s="82" t="s">
        <v>1926</v>
      </c>
      <c r="F4" s="82" t="s">
        <v>149</v>
      </c>
      <c r="G4" s="82" t="s">
        <v>1927</v>
      </c>
      <c r="H4" s="82">
        <v>5</v>
      </c>
      <c r="I4" s="82" t="s">
        <v>298</v>
      </c>
      <c r="J4" s="82" t="s">
        <v>299</v>
      </c>
      <c r="K4" s="82" t="s">
        <v>571</v>
      </c>
    </row>
    <row r="5" spans="1:11" ht="13.5" x14ac:dyDescent="0.25">
      <c r="A5" s="82" t="s">
        <v>1929</v>
      </c>
      <c r="B5" s="83">
        <v>10025.42</v>
      </c>
      <c r="C5" s="82" t="s">
        <v>1930</v>
      </c>
      <c r="D5" s="82"/>
      <c r="E5" s="82" t="s">
        <v>1931</v>
      </c>
      <c r="F5" s="82" t="s">
        <v>170</v>
      </c>
      <c r="G5" s="82" t="s">
        <v>1932</v>
      </c>
      <c r="H5" s="82">
        <v>5</v>
      </c>
      <c r="I5" s="82" t="s">
        <v>298</v>
      </c>
      <c r="J5" s="82" t="s">
        <v>299</v>
      </c>
      <c r="K5" s="82" t="s">
        <v>1933</v>
      </c>
    </row>
    <row r="6" spans="1:11" ht="13.5" x14ac:dyDescent="0.25">
      <c r="A6" s="82" t="s">
        <v>1935</v>
      </c>
      <c r="B6" s="83">
        <v>1350</v>
      </c>
      <c r="C6" s="82" t="s">
        <v>1936</v>
      </c>
      <c r="D6" s="82"/>
      <c r="E6" s="82" t="s">
        <v>878</v>
      </c>
      <c r="F6" s="82" t="s">
        <v>149</v>
      </c>
      <c r="G6" s="82" t="s">
        <v>879</v>
      </c>
      <c r="H6" s="82">
        <v>5</v>
      </c>
      <c r="I6" s="82" t="s">
        <v>298</v>
      </c>
      <c r="J6" s="82" t="s">
        <v>299</v>
      </c>
      <c r="K6" s="82" t="s">
        <v>571</v>
      </c>
    </row>
    <row r="7" spans="1:11" ht="13.5" x14ac:dyDescent="0.25">
      <c r="A7" s="82" t="s">
        <v>459</v>
      </c>
      <c r="B7" s="83">
        <v>119490</v>
      </c>
      <c r="C7" s="82" t="s">
        <v>846</v>
      </c>
      <c r="D7" s="82" t="s">
        <v>635</v>
      </c>
      <c r="E7" s="82" t="s">
        <v>4</v>
      </c>
      <c r="F7" s="82" t="s">
        <v>165</v>
      </c>
      <c r="G7" s="82" t="s">
        <v>847</v>
      </c>
      <c r="H7" s="82">
        <v>5</v>
      </c>
      <c r="I7" s="82" t="s">
        <v>298</v>
      </c>
      <c r="J7" s="82" t="s">
        <v>299</v>
      </c>
      <c r="K7" s="82" t="s">
        <v>460</v>
      </c>
    </row>
    <row r="8" spans="1:11" ht="13.5" x14ac:dyDescent="0.25">
      <c r="A8" s="82" t="s">
        <v>1938</v>
      </c>
      <c r="B8" s="83">
        <v>10232</v>
      </c>
      <c r="C8" s="82" t="s">
        <v>1939</v>
      </c>
      <c r="D8" s="82" t="s">
        <v>694</v>
      </c>
      <c r="E8" s="82" t="s">
        <v>42</v>
      </c>
      <c r="F8" s="82" t="s">
        <v>43</v>
      </c>
      <c r="G8" s="82" t="s">
        <v>1940</v>
      </c>
      <c r="H8" s="82">
        <v>5</v>
      </c>
      <c r="I8" s="82" t="s">
        <v>298</v>
      </c>
      <c r="J8" s="82" t="s">
        <v>299</v>
      </c>
      <c r="K8" s="82" t="s">
        <v>1941</v>
      </c>
    </row>
    <row r="9" spans="1:11" ht="13.5" x14ac:dyDescent="0.25">
      <c r="A9" s="82" t="s">
        <v>540</v>
      </c>
      <c r="B9" s="83">
        <v>1420.68</v>
      </c>
      <c r="C9" s="82" t="s">
        <v>75</v>
      </c>
      <c r="D9" s="82"/>
      <c r="E9" s="82" t="s">
        <v>164</v>
      </c>
      <c r="F9" s="82" t="s">
        <v>153</v>
      </c>
      <c r="G9" s="82" t="s">
        <v>224</v>
      </c>
      <c r="H9" s="82">
        <v>5</v>
      </c>
      <c r="I9" s="82" t="s">
        <v>298</v>
      </c>
      <c r="J9" s="82" t="s">
        <v>299</v>
      </c>
      <c r="K9" s="82" t="s">
        <v>1293</v>
      </c>
    </row>
    <row r="10" spans="1:11" ht="13.5" x14ac:dyDescent="0.25">
      <c r="A10" s="82" t="s">
        <v>1958</v>
      </c>
      <c r="B10" s="83">
        <v>2000</v>
      </c>
      <c r="C10" s="82" t="s">
        <v>1959</v>
      </c>
      <c r="D10" s="82"/>
      <c r="E10" s="82" t="s">
        <v>1821</v>
      </c>
      <c r="F10" s="82" t="s">
        <v>172</v>
      </c>
      <c r="G10" s="82" t="s">
        <v>1960</v>
      </c>
      <c r="H10" s="82">
        <v>5</v>
      </c>
      <c r="I10" s="82" t="s">
        <v>298</v>
      </c>
      <c r="J10" s="82" t="s">
        <v>299</v>
      </c>
      <c r="K10" s="82" t="s">
        <v>571</v>
      </c>
    </row>
    <row r="11" spans="1:11" ht="13.5" x14ac:dyDescent="0.25">
      <c r="A11" s="82" t="s">
        <v>1967</v>
      </c>
      <c r="B11" s="83">
        <v>1003</v>
      </c>
      <c r="C11" s="82" t="s">
        <v>1968</v>
      </c>
      <c r="D11" s="82"/>
      <c r="E11" s="82" t="s">
        <v>1969</v>
      </c>
      <c r="F11" s="82" t="s">
        <v>174</v>
      </c>
      <c r="G11" s="82" t="s">
        <v>1970</v>
      </c>
      <c r="H11" s="82">
        <v>5</v>
      </c>
      <c r="I11" s="82" t="s">
        <v>298</v>
      </c>
      <c r="J11" s="82" t="s">
        <v>299</v>
      </c>
      <c r="K11" s="82" t="s">
        <v>571</v>
      </c>
    </row>
    <row r="12" spans="1:11" ht="13.5" x14ac:dyDescent="0.25">
      <c r="A12" s="82" t="s">
        <v>1307</v>
      </c>
      <c r="B12" s="83">
        <v>1875</v>
      </c>
      <c r="C12" s="82" t="s">
        <v>1308</v>
      </c>
      <c r="D12" s="82"/>
      <c r="E12" s="82" t="s">
        <v>1309</v>
      </c>
      <c r="F12" s="82" t="s">
        <v>185</v>
      </c>
      <c r="G12" s="82" t="s">
        <v>1310</v>
      </c>
      <c r="H12" s="82">
        <v>5</v>
      </c>
      <c r="I12" s="82" t="s">
        <v>298</v>
      </c>
      <c r="J12" s="82" t="s">
        <v>299</v>
      </c>
      <c r="K12" s="82" t="s">
        <v>571</v>
      </c>
    </row>
    <row r="13" spans="1:11" ht="13.5" x14ac:dyDescent="0.25">
      <c r="A13" s="82" t="s">
        <v>1972</v>
      </c>
      <c r="B13" s="83">
        <v>6310.37</v>
      </c>
      <c r="C13" s="82" t="s">
        <v>1973</v>
      </c>
      <c r="D13" s="82"/>
      <c r="E13" s="82" t="s">
        <v>655</v>
      </c>
      <c r="F13" s="82" t="s">
        <v>177</v>
      </c>
      <c r="G13" s="82" t="s">
        <v>1974</v>
      </c>
      <c r="H13" s="82">
        <v>5</v>
      </c>
      <c r="I13" s="82" t="s">
        <v>298</v>
      </c>
      <c r="J13" s="82" t="s">
        <v>299</v>
      </c>
      <c r="K13" s="82" t="s">
        <v>1975</v>
      </c>
    </row>
    <row r="14" spans="1:11" ht="13.5" x14ac:dyDescent="0.25">
      <c r="A14" s="82" t="s">
        <v>1977</v>
      </c>
      <c r="B14" s="83">
        <v>900</v>
      </c>
      <c r="C14" s="82" t="s">
        <v>1978</v>
      </c>
      <c r="D14" s="82"/>
      <c r="E14" s="82" t="s">
        <v>7</v>
      </c>
      <c r="F14" s="82" t="s">
        <v>149</v>
      </c>
      <c r="G14" s="82" t="s">
        <v>238</v>
      </c>
      <c r="H14" s="82">
        <v>5</v>
      </c>
      <c r="I14" s="82" t="s">
        <v>298</v>
      </c>
      <c r="J14" s="82" t="s">
        <v>299</v>
      </c>
      <c r="K14" s="82" t="s">
        <v>1979</v>
      </c>
    </row>
    <row r="15" spans="1:11" ht="13.5" x14ac:dyDescent="0.25">
      <c r="A15" s="82" t="s">
        <v>461</v>
      </c>
      <c r="B15" s="83">
        <v>2960</v>
      </c>
      <c r="C15" s="82" t="s">
        <v>633</v>
      </c>
      <c r="D15" s="82"/>
      <c r="E15" s="82" t="s">
        <v>462</v>
      </c>
      <c r="F15" s="82" t="s">
        <v>153</v>
      </c>
      <c r="G15" s="82" t="s">
        <v>463</v>
      </c>
      <c r="H15" s="82">
        <v>5</v>
      </c>
      <c r="I15" s="82" t="s">
        <v>298</v>
      </c>
      <c r="J15" s="82" t="s">
        <v>299</v>
      </c>
      <c r="K15" s="82" t="s">
        <v>0</v>
      </c>
    </row>
    <row r="16" spans="1:11" ht="13.5" x14ac:dyDescent="0.25">
      <c r="A16" s="82" t="s">
        <v>704</v>
      </c>
      <c r="B16" s="83">
        <v>27970.83</v>
      </c>
      <c r="C16" s="82" t="s">
        <v>705</v>
      </c>
      <c r="D16" s="82"/>
      <c r="E16" s="82" t="s">
        <v>706</v>
      </c>
      <c r="F16" s="82" t="s">
        <v>149</v>
      </c>
      <c r="G16" s="82" t="s">
        <v>238</v>
      </c>
      <c r="H16" s="82">
        <v>5</v>
      </c>
      <c r="I16" s="82" t="s">
        <v>298</v>
      </c>
      <c r="J16" s="82" t="s">
        <v>299</v>
      </c>
      <c r="K16" s="82" t="s">
        <v>707</v>
      </c>
    </row>
    <row r="17" spans="1:11" ht="13.5" x14ac:dyDescent="0.25">
      <c r="A17" s="82" t="s">
        <v>1995</v>
      </c>
      <c r="B17" s="83">
        <v>1950</v>
      </c>
      <c r="C17" s="82" t="s">
        <v>1996</v>
      </c>
      <c r="D17" s="82" t="s">
        <v>1997</v>
      </c>
      <c r="E17" s="82" t="s">
        <v>1998</v>
      </c>
      <c r="F17" s="82" t="s">
        <v>146</v>
      </c>
      <c r="G17" s="82" t="s">
        <v>1999</v>
      </c>
      <c r="H17" s="82">
        <v>5</v>
      </c>
      <c r="I17" s="82" t="s">
        <v>298</v>
      </c>
      <c r="J17" s="82" t="s">
        <v>299</v>
      </c>
      <c r="K17" s="82" t="s">
        <v>2000</v>
      </c>
    </row>
    <row r="18" spans="1:11" ht="13.5" x14ac:dyDescent="0.25">
      <c r="A18" s="82" t="s">
        <v>637</v>
      </c>
      <c r="B18" s="83">
        <v>8536</v>
      </c>
      <c r="C18" s="82" t="s">
        <v>845</v>
      </c>
      <c r="D18" s="82"/>
      <c r="E18" s="82" t="s">
        <v>158</v>
      </c>
      <c r="F18" s="82" t="s">
        <v>149</v>
      </c>
      <c r="G18" s="82" t="s">
        <v>638</v>
      </c>
      <c r="H18" s="82">
        <v>5</v>
      </c>
      <c r="I18" s="82" t="s">
        <v>298</v>
      </c>
      <c r="J18" s="82" t="s">
        <v>299</v>
      </c>
      <c r="K18" s="82" t="s">
        <v>0</v>
      </c>
    </row>
    <row r="19" spans="1:11" ht="13.5" x14ac:dyDescent="0.25">
      <c r="A19" s="82" t="s">
        <v>2013</v>
      </c>
      <c r="B19" s="83">
        <v>300</v>
      </c>
      <c r="C19" s="82" t="s">
        <v>2014</v>
      </c>
      <c r="D19" s="82"/>
      <c r="E19" s="82" t="s">
        <v>201</v>
      </c>
      <c r="F19" s="82" t="s">
        <v>168</v>
      </c>
      <c r="G19" s="82" t="s">
        <v>2015</v>
      </c>
      <c r="H19" s="82">
        <v>5</v>
      </c>
      <c r="I19" s="82" t="s">
        <v>298</v>
      </c>
      <c r="J19" s="82" t="s">
        <v>299</v>
      </c>
      <c r="K19" s="82" t="s">
        <v>571</v>
      </c>
    </row>
    <row r="20" spans="1:11" ht="13.5" x14ac:dyDescent="0.25">
      <c r="A20" s="38" t="s">
        <v>293</v>
      </c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13.5" x14ac:dyDescent="0.25">
      <c r="A21" s="82" t="s">
        <v>1321</v>
      </c>
      <c r="B21" s="83">
        <v>583482.41</v>
      </c>
      <c r="C21" s="82" t="s">
        <v>536</v>
      </c>
      <c r="D21" s="82" t="s">
        <v>537</v>
      </c>
      <c r="E21" s="82" t="s">
        <v>152</v>
      </c>
      <c r="F21" s="82" t="s">
        <v>177</v>
      </c>
      <c r="G21" s="82" t="s">
        <v>538</v>
      </c>
      <c r="H21" s="82">
        <v>6</v>
      </c>
      <c r="I21" s="82" t="s">
        <v>298</v>
      </c>
      <c r="J21" s="82" t="s">
        <v>5</v>
      </c>
      <c r="K21" s="82" t="s">
        <v>71</v>
      </c>
    </row>
    <row r="22" spans="1:11" ht="13.5" x14ac:dyDescent="0.25">
      <c r="A22" s="82" t="s">
        <v>2017</v>
      </c>
      <c r="B22" s="83">
        <v>7700.1100000000006</v>
      </c>
      <c r="C22" s="82" t="s">
        <v>2018</v>
      </c>
      <c r="D22" s="82"/>
      <c r="E22" s="82" t="s">
        <v>2019</v>
      </c>
      <c r="F22" s="82" t="s">
        <v>177</v>
      </c>
      <c r="G22" s="82" t="s">
        <v>2020</v>
      </c>
      <c r="H22" s="82">
        <v>6</v>
      </c>
      <c r="I22" s="82" t="s">
        <v>298</v>
      </c>
      <c r="J22" s="82" t="s">
        <v>5</v>
      </c>
      <c r="K22" s="82" t="s">
        <v>577</v>
      </c>
    </row>
    <row r="23" spans="1:11" ht="13.5" x14ac:dyDescent="0.25">
      <c r="A23" s="82" t="s">
        <v>467</v>
      </c>
      <c r="B23" s="83">
        <v>2400</v>
      </c>
      <c r="C23" s="82" t="s">
        <v>6</v>
      </c>
      <c r="D23" s="82" t="s">
        <v>639</v>
      </c>
      <c r="E23" s="82" t="s">
        <v>7</v>
      </c>
      <c r="F23" s="82" t="s">
        <v>149</v>
      </c>
      <c r="G23" s="82" t="s">
        <v>238</v>
      </c>
      <c r="H23" s="82">
        <v>6</v>
      </c>
      <c r="I23" s="82" t="s">
        <v>298</v>
      </c>
      <c r="J23" s="82" t="s">
        <v>5</v>
      </c>
      <c r="K23" s="82" t="s">
        <v>200</v>
      </c>
    </row>
    <row r="24" spans="1:11" ht="13.5" x14ac:dyDescent="0.25">
      <c r="A24" s="82" t="s">
        <v>640</v>
      </c>
      <c r="B24" s="83">
        <v>1200</v>
      </c>
      <c r="C24" s="82" t="s">
        <v>641</v>
      </c>
      <c r="D24" s="82"/>
      <c r="E24" s="82" t="s">
        <v>642</v>
      </c>
      <c r="F24" s="82" t="s">
        <v>149</v>
      </c>
      <c r="G24" s="82" t="s">
        <v>643</v>
      </c>
      <c r="H24" s="82">
        <v>6</v>
      </c>
      <c r="I24" s="82" t="s">
        <v>298</v>
      </c>
      <c r="J24" s="82" t="s">
        <v>5</v>
      </c>
      <c r="K24" s="82" t="s">
        <v>892</v>
      </c>
    </row>
    <row r="25" spans="1:11" ht="13.5" x14ac:dyDescent="0.25">
      <c r="A25" s="82" t="s">
        <v>1326</v>
      </c>
      <c r="B25" s="83">
        <v>211644.71</v>
      </c>
      <c r="C25" s="82" t="s">
        <v>578</v>
      </c>
      <c r="D25" s="82"/>
      <c r="E25" s="82" t="s">
        <v>53</v>
      </c>
      <c r="F25" s="82" t="s">
        <v>173</v>
      </c>
      <c r="G25" s="82" t="s">
        <v>579</v>
      </c>
      <c r="H25" s="82">
        <v>6</v>
      </c>
      <c r="I25" s="82" t="s">
        <v>298</v>
      </c>
      <c r="J25" s="82" t="s">
        <v>5</v>
      </c>
      <c r="K25" s="82" t="s">
        <v>20</v>
      </c>
    </row>
    <row r="26" spans="1:11" ht="13.5" x14ac:dyDescent="0.25">
      <c r="A26" s="82" t="s">
        <v>1412</v>
      </c>
      <c r="B26" s="83">
        <v>6128741.29</v>
      </c>
      <c r="C26" s="82" t="s">
        <v>1413</v>
      </c>
      <c r="D26" s="82"/>
      <c r="E26" s="82" t="s">
        <v>158</v>
      </c>
      <c r="F26" s="82" t="s">
        <v>149</v>
      </c>
      <c r="G26" s="82" t="s">
        <v>1414</v>
      </c>
      <c r="H26" s="82">
        <v>6</v>
      </c>
      <c r="I26" s="82" t="s">
        <v>298</v>
      </c>
      <c r="J26" s="82" t="s">
        <v>5</v>
      </c>
      <c r="K26" s="82" t="s">
        <v>1415</v>
      </c>
    </row>
    <row r="27" spans="1:11" ht="13.5" x14ac:dyDescent="0.25">
      <c r="A27" s="82" t="s">
        <v>1328</v>
      </c>
      <c r="B27" s="83">
        <v>2300</v>
      </c>
      <c r="C27" s="82" t="s">
        <v>867</v>
      </c>
      <c r="D27" s="82"/>
      <c r="E27" s="82" t="s">
        <v>869</v>
      </c>
      <c r="F27" s="82" t="s">
        <v>149</v>
      </c>
      <c r="G27" s="82" t="s">
        <v>870</v>
      </c>
      <c r="H27" s="82">
        <v>6</v>
      </c>
      <c r="I27" s="82" t="s">
        <v>298</v>
      </c>
      <c r="J27" s="82" t="s">
        <v>5</v>
      </c>
      <c r="K27" s="82" t="s">
        <v>1329</v>
      </c>
    </row>
    <row r="28" spans="1:11" ht="13.5" x14ac:dyDescent="0.25">
      <c r="A28" s="82" t="s">
        <v>2032</v>
      </c>
      <c r="B28" s="83">
        <v>5242.28</v>
      </c>
      <c r="C28" s="82" t="s">
        <v>2033</v>
      </c>
      <c r="D28" s="82"/>
      <c r="E28" s="82" t="s">
        <v>152</v>
      </c>
      <c r="F28" s="82" t="s">
        <v>153</v>
      </c>
      <c r="G28" s="82" t="s">
        <v>249</v>
      </c>
      <c r="H28" s="82">
        <v>6</v>
      </c>
      <c r="I28" s="82" t="s">
        <v>298</v>
      </c>
      <c r="J28" s="82" t="s">
        <v>5</v>
      </c>
      <c r="K28" s="82" t="s">
        <v>2034</v>
      </c>
    </row>
    <row r="29" spans="1:11" ht="13.5" x14ac:dyDescent="0.25">
      <c r="A29" s="82" t="s">
        <v>644</v>
      </c>
      <c r="B29" s="83">
        <v>6521.92</v>
      </c>
      <c r="C29" s="82" t="s">
        <v>10</v>
      </c>
      <c r="D29" s="82"/>
      <c r="E29" s="82" t="s">
        <v>261</v>
      </c>
      <c r="F29" s="82" t="s">
        <v>177</v>
      </c>
      <c r="G29" s="82" t="s">
        <v>250</v>
      </c>
      <c r="H29" s="82">
        <v>6</v>
      </c>
      <c r="I29" s="82" t="s">
        <v>298</v>
      </c>
      <c r="J29" s="82" t="s">
        <v>5</v>
      </c>
      <c r="K29" s="82" t="s">
        <v>855</v>
      </c>
    </row>
    <row r="30" spans="1:11" ht="13.5" x14ac:dyDescent="0.25">
      <c r="A30" s="82" t="s">
        <v>2040</v>
      </c>
      <c r="B30" s="83">
        <v>24400</v>
      </c>
      <c r="C30" s="82" t="s">
        <v>2041</v>
      </c>
      <c r="D30" s="82"/>
      <c r="E30" s="82" t="s">
        <v>195</v>
      </c>
      <c r="F30" s="82" t="s">
        <v>149</v>
      </c>
      <c r="G30" s="82" t="s">
        <v>233</v>
      </c>
      <c r="H30" s="82">
        <v>6</v>
      </c>
      <c r="I30" s="82" t="s">
        <v>298</v>
      </c>
      <c r="J30" s="82" t="s">
        <v>5</v>
      </c>
      <c r="K30" s="82" t="s">
        <v>2042</v>
      </c>
    </row>
    <row r="31" spans="1:11" ht="13.5" x14ac:dyDescent="0.25">
      <c r="A31" s="82" t="s">
        <v>881</v>
      </c>
      <c r="B31" s="83">
        <v>77687.08</v>
      </c>
      <c r="C31" s="82" t="s">
        <v>11</v>
      </c>
      <c r="D31" s="82" t="s">
        <v>162</v>
      </c>
      <c r="E31" s="82" t="s">
        <v>12</v>
      </c>
      <c r="F31" s="82" t="s">
        <v>157</v>
      </c>
      <c r="G31" s="82" t="s">
        <v>251</v>
      </c>
      <c r="H31" s="82">
        <v>6</v>
      </c>
      <c r="I31" s="82" t="s">
        <v>298</v>
      </c>
      <c r="J31" s="82" t="s">
        <v>5</v>
      </c>
      <c r="K31" s="82" t="s">
        <v>13</v>
      </c>
    </row>
    <row r="32" spans="1:11" ht="13.5" x14ac:dyDescent="0.25">
      <c r="A32" s="82" t="s">
        <v>904</v>
      </c>
      <c r="B32" s="83">
        <v>8448.02</v>
      </c>
      <c r="C32" s="82" t="s">
        <v>23</v>
      </c>
      <c r="D32" s="82" t="s">
        <v>468</v>
      </c>
      <c r="E32" s="82" t="s">
        <v>469</v>
      </c>
      <c r="F32" s="82" t="s">
        <v>76</v>
      </c>
      <c r="G32" s="82" t="s">
        <v>470</v>
      </c>
      <c r="H32" s="82">
        <v>6</v>
      </c>
      <c r="I32" s="82" t="s">
        <v>298</v>
      </c>
      <c r="J32" s="82" t="s">
        <v>5</v>
      </c>
      <c r="K32" s="82" t="s">
        <v>22</v>
      </c>
    </row>
    <row r="33" spans="1:11" ht="13.5" x14ac:dyDescent="0.25">
      <c r="A33" s="82" t="s">
        <v>471</v>
      </c>
      <c r="B33" s="83">
        <v>73078.819999999992</v>
      </c>
      <c r="C33" s="82" t="s">
        <v>472</v>
      </c>
      <c r="D33" s="82"/>
      <c r="E33" s="82" t="s">
        <v>186</v>
      </c>
      <c r="F33" s="82" t="s">
        <v>149</v>
      </c>
      <c r="G33" s="82" t="s">
        <v>243</v>
      </c>
      <c r="H33" s="82">
        <v>6</v>
      </c>
      <c r="I33" s="82" t="s">
        <v>298</v>
      </c>
      <c r="J33" s="82" t="s">
        <v>5</v>
      </c>
      <c r="K33" s="82" t="s">
        <v>14</v>
      </c>
    </row>
    <row r="34" spans="1:11" ht="13.5" x14ac:dyDescent="0.25">
      <c r="A34" s="82" t="s">
        <v>647</v>
      </c>
      <c r="B34" s="83">
        <v>1923.3999999999999</v>
      </c>
      <c r="C34" s="82" t="s">
        <v>648</v>
      </c>
      <c r="D34" s="82"/>
      <c r="E34" s="82" t="s">
        <v>158</v>
      </c>
      <c r="F34" s="82" t="s">
        <v>149</v>
      </c>
      <c r="G34" s="82" t="s">
        <v>649</v>
      </c>
      <c r="H34" s="82">
        <v>6</v>
      </c>
      <c r="I34" s="82" t="s">
        <v>298</v>
      </c>
      <c r="J34" s="82" t="s">
        <v>5</v>
      </c>
      <c r="K34" s="82" t="s">
        <v>865</v>
      </c>
    </row>
    <row r="35" spans="1:11" ht="13.5" x14ac:dyDescent="0.25">
      <c r="A35" s="82" t="s">
        <v>580</v>
      </c>
      <c r="B35" s="83">
        <v>6067.5599999999995</v>
      </c>
      <c r="C35" s="82" t="s">
        <v>581</v>
      </c>
      <c r="D35" s="82"/>
      <c r="E35" s="82" t="s">
        <v>25</v>
      </c>
      <c r="F35" s="82" t="s">
        <v>149</v>
      </c>
      <c r="G35" s="82" t="s">
        <v>262</v>
      </c>
      <c r="H35" s="82">
        <v>6</v>
      </c>
      <c r="I35" s="82" t="s">
        <v>298</v>
      </c>
      <c r="J35" s="82" t="s">
        <v>576</v>
      </c>
      <c r="K35" s="82" t="s">
        <v>577</v>
      </c>
    </row>
    <row r="36" spans="1:11" ht="13.5" x14ac:dyDescent="0.25">
      <c r="A36" s="82" t="s">
        <v>473</v>
      </c>
      <c r="B36" s="83">
        <v>56091.47</v>
      </c>
      <c r="C36" s="82" t="s">
        <v>15</v>
      </c>
      <c r="D36" s="82" t="s">
        <v>474</v>
      </c>
      <c r="E36" s="82" t="s">
        <v>167</v>
      </c>
      <c r="F36" s="82" t="s">
        <v>168</v>
      </c>
      <c r="G36" s="82" t="s">
        <v>216</v>
      </c>
      <c r="H36" s="82">
        <v>6</v>
      </c>
      <c r="I36" s="82" t="s">
        <v>298</v>
      </c>
      <c r="J36" s="82" t="s">
        <v>5</v>
      </c>
      <c r="K36" s="82" t="s">
        <v>9</v>
      </c>
    </row>
    <row r="37" spans="1:11" ht="13.5" x14ac:dyDescent="0.25">
      <c r="A37" s="82" t="s">
        <v>893</v>
      </c>
      <c r="B37" s="83">
        <v>33362.159999999989</v>
      </c>
      <c r="C37" s="82" t="s">
        <v>894</v>
      </c>
      <c r="D37" s="82" t="s">
        <v>895</v>
      </c>
      <c r="E37" s="82" t="s">
        <v>451</v>
      </c>
      <c r="F37" s="82" t="s">
        <v>177</v>
      </c>
      <c r="G37" s="82" t="s">
        <v>896</v>
      </c>
      <c r="H37" s="82">
        <v>6</v>
      </c>
      <c r="I37" s="82" t="s">
        <v>298</v>
      </c>
      <c r="J37" s="82" t="s">
        <v>5</v>
      </c>
      <c r="K37" s="82" t="s">
        <v>897</v>
      </c>
    </row>
    <row r="38" spans="1:11" ht="13.5" x14ac:dyDescent="0.25">
      <c r="A38" s="82" t="s">
        <v>2048</v>
      </c>
      <c r="B38" s="83">
        <v>8063</v>
      </c>
      <c r="C38" s="82" t="s">
        <v>2049</v>
      </c>
      <c r="D38" s="82"/>
      <c r="E38" s="82" t="s">
        <v>2050</v>
      </c>
      <c r="F38" s="82" t="s">
        <v>149</v>
      </c>
      <c r="G38" s="82" t="s">
        <v>2051</v>
      </c>
      <c r="H38" s="82">
        <v>6</v>
      </c>
      <c r="I38" s="82" t="s">
        <v>298</v>
      </c>
      <c r="J38" s="82" t="s">
        <v>5</v>
      </c>
      <c r="K38" s="82" t="s">
        <v>577</v>
      </c>
    </row>
    <row r="39" spans="1:11" ht="13.5" x14ac:dyDescent="0.25">
      <c r="A39" s="82" t="s">
        <v>872</v>
      </c>
      <c r="B39" s="83">
        <v>7030</v>
      </c>
      <c r="C39" s="82" t="s">
        <v>873</v>
      </c>
      <c r="D39" s="82"/>
      <c r="E39" s="82" t="s">
        <v>874</v>
      </c>
      <c r="F39" s="82" t="s">
        <v>149</v>
      </c>
      <c r="G39" s="82" t="s">
        <v>875</v>
      </c>
      <c r="H39" s="82">
        <v>6</v>
      </c>
      <c r="I39" s="82" t="s">
        <v>298</v>
      </c>
      <c r="J39" s="82" t="s">
        <v>5</v>
      </c>
      <c r="K39" s="82" t="s">
        <v>876</v>
      </c>
    </row>
    <row r="40" spans="1:11" ht="13.5" x14ac:dyDescent="0.25">
      <c r="A40" s="82" t="s">
        <v>650</v>
      </c>
      <c r="B40" s="83">
        <v>4823.2</v>
      </c>
      <c r="C40" s="82" t="s">
        <v>16</v>
      </c>
      <c r="D40" s="82"/>
      <c r="E40" s="82" t="s">
        <v>189</v>
      </c>
      <c r="F40" s="82" t="s">
        <v>149</v>
      </c>
      <c r="G40" s="82" t="s">
        <v>229</v>
      </c>
      <c r="H40" s="82">
        <v>6</v>
      </c>
      <c r="I40" s="82" t="s">
        <v>298</v>
      </c>
      <c r="J40" s="82" t="s">
        <v>5</v>
      </c>
      <c r="K40" s="82" t="s">
        <v>200</v>
      </c>
    </row>
    <row r="41" spans="1:11" ht="13.5" x14ac:dyDescent="0.25">
      <c r="A41" s="82" t="s">
        <v>2053</v>
      </c>
      <c r="B41" s="83">
        <v>39330</v>
      </c>
      <c r="C41" s="82" t="s">
        <v>2054</v>
      </c>
      <c r="D41" s="82"/>
      <c r="E41" s="82" t="s">
        <v>199</v>
      </c>
      <c r="F41" s="82" t="s">
        <v>149</v>
      </c>
      <c r="G41" s="82" t="s">
        <v>259</v>
      </c>
      <c r="H41" s="82">
        <v>6</v>
      </c>
      <c r="I41" s="82" t="s">
        <v>298</v>
      </c>
      <c r="J41" s="82" t="s">
        <v>5</v>
      </c>
      <c r="K41" s="82" t="s">
        <v>2055</v>
      </c>
    </row>
    <row r="42" spans="1:11" ht="13.5" x14ac:dyDescent="0.25">
      <c r="A42" s="82" t="s">
        <v>2060</v>
      </c>
      <c r="B42" s="83">
        <v>5846.19</v>
      </c>
      <c r="C42" s="82" t="s">
        <v>2061</v>
      </c>
      <c r="D42" s="82" t="s">
        <v>2062</v>
      </c>
      <c r="E42" s="82" t="s">
        <v>202</v>
      </c>
      <c r="F42" s="82" t="s">
        <v>149</v>
      </c>
      <c r="G42" s="82" t="s">
        <v>2063</v>
      </c>
      <c r="H42" s="82">
        <v>6</v>
      </c>
      <c r="I42" s="82" t="s">
        <v>298</v>
      </c>
      <c r="J42" s="82" t="s">
        <v>5</v>
      </c>
      <c r="K42" s="82" t="s">
        <v>2030</v>
      </c>
    </row>
    <row r="43" spans="1:11" ht="13.5" x14ac:dyDescent="0.25">
      <c r="A43" s="82" t="s">
        <v>475</v>
      </c>
      <c r="B43" s="83">
        <v>33207.64</v>
      </c>
      <c r="C43" s="82" t="s">
        <v>236</v>
      </c>
      <c r="D43" s="82"/>
      <c r="E43" s="82" t="s">
        <v>186</v>
      </c>
      <c r="F43" s="82" t="s">
        <v>149</v>
      </c>
      <c r="G43" s="82" t="s">
        <v>237</v>
      </c>
      <c r="H43" s="82">
        <v>6</v>
      </c>
      <c r="I43" s="82" t="s">
        <v>298</v>
      </c>
      <c r="J43" s="82" t="s">
        <v>5</v>
      </c>
      <c r="K43" s="82" t="s">
        <v>200</v>
      </c>
    </row>
    <row r="44" spans="1:11" ht="13.5" x14ac:dyDescent="0.25">
      <c r="A44" s="82" t="s">
        <v>652</v>
      </c>
      <c r="B44" s="83">
        <v>9131.26</v>
      </c>
      <c r="C44" s="82" t="s">
        <v>476</v>
      </c>
      <c r="D44" s="82" t="s">
        <v>420</v>
      </c>
      <c r="E44" s="82" t="s">
        <v>158</v>
      </c>
      <c r="F44" s="82" t="s">
        <v>149</v>
      </c>
      <c r="G44" s="82" t="s">
        <v>257</v>
      </c>
      <c r="H44" s="82">
        <v>6</v>
      </c>
      <c r="I44" s="82" t="s">
        <v>298</v>
      </c>
      <c r="J44" s="82" t="s">
        <v>5</v>
      </c>
      <c r="K44" s="82" t="s">
        <v>18</v>
      </c>
    </row>
    <row r="45" spans="1:11" ht="13.5" x14ac:dyDescent="0.25">
      <c r="A45" s="82" t="s">
        <v>477</v>
      </c>
      <c r="B45" s="83">
        <v>2350</v>
      </c>
      <c r="C45" s="82" t="s">
        <v>653</v>
      </c>
      <c r="D45" s="82" t="s">
        <v>635</v>
      </c>
      <c r="E45" s="82" t="s">
        <v>193</v>
      </c>
      <c r="F45" s="82" t="s">
        <v>149</v>
      </c>
      <c r="G45" s="82" t="s">
        <v>232</v>
      </c>
      <c r="H45" s="82">
        <v>6</v>
      </c>
      <c r="I45" s="82" t="s">
        <v>298</v>
      </c>
      <c r="J45" s="82" t="s">
        <v>5</v>
      </c>
      <c r="K45" s="82" t="s">
        <v>200</v>
      </c>
    </row>
    <row r="46" spans="1:11" ht="13.5" x14ac:dyDescent="0.25">
      <c r="A46" s="82" t="s">
        <v>852</v>
      </c>
      <c r="B46" s="83">
        <v>18295.330000000002</v>
      </c>
      <c r="C46" s="82" t="s">
        <v>853</v>
      </c>
      <c r="D46" s="82"/>
      <c r="E46" s="82" t="s">
        <v>194</v>
      </c>
      <c r="F46" s="82" t="s">
        <v>149</v>
      </c>
      <c r="G46" s="82" t="s">
        <v>228</v>
      </c>
      <c r="H46" s="82">
        <v>6</v>
      </c>
      <c r="I46" s="82" t="s">
        <v>298</v>
      </c>
      <c r="J46" s="82" t="s">
        <v>5</v>
      </c>
      <c r="K46" s="82" t="s">
        <v>854</v>
      </c>
    </row>
    <row r="47" spans="1:11" ht="13.5" x14ac:dyDescent="0.25">
      <c r="A47" s="82" t="s">
        <v>1354</v>
      </c>
      <c r="B47" s="83">
        <v>12670.71</v>
      </c>
      <c r="C47" s="82" t="s">
        <v>1355</v>
      </c>
      <c r="D47" s="82"/>
      <c r="E47" s="82" t="s">
        <v>1356</v>
      </c>
      <c r="F47" s="82" t="s">
        <v>168</v>
      </c>
      <c r="G47" s="82" t="s">
        <v>1357</v>
      </c>
      <c r="H47" s="82">
        <v>6</v>
      </c>
      <c r="I47" s="82" t="s">
        <v>298</v>
      </c>
      <c r="J47" s="82" t="s">
        <v>5</v>
      </c>
      <c r="K47" s="82" t="s">
        <v>200</v>
      </c>
    </row>
    <row r="48" spans="1:11" ht="13.5" x14ac:dyDescent="0.25">
      <c r="A48" s="82" t="s">
        <v>478</v>
      </c>
      <c r="B48" s="83">
        <v>4862.57</v>
      </c>
      <c r="C48" s="82" t="s">
        <v>479</v>
      </c>
      <c r="D48" s="82"/>
      <c r="E48" s="82" t="s">
        <v>164</v>
      </c>
      <c r="F48" s="82" t="s">
        <v>153</v>
      </c>
      <c r="G48" s="82" t="s">
        <v>258</v>
      </c>
      <c r="H48" s="82">
        <v>6</v>
      </c>
      <c r="I48" s="82" t="s">
        <v>298</v>
      </c>
      <c r="J48" s="82" t="s">
        <v>5</v>
      </c>
      <c r="K48" s="82" t="s">
        <v>19</v>
      </c>
    </row>
    <row r="49" spans="1:11" ht="13.5" x14ac:dyDescent="0.25">
      <c r="A49" s="82" t="s">
        <v>582</v>
      </c>
      <c r="B49" s="83">
        <v>35390.230000000003</v>
      </c>
      <c r="C49" s="82" t="s">
        <v>583</v>
      </c>
      <c r="D49" s="82" t="s">
        <v>654</v>
      </c>
      <c r="E49" s="82" t="s">
        <v>244</v>
      </c>
      <c r="F49" s="82" t="s">
        <v>177</v>
      </c>
      <c r="G49" s="82" t="s">
        <v>245</v>
      </c>
      <c r="H49" s="82">
        <v>6</v>
      </c>
      <c r="I49" s="82" t="s">
        <v>298</v>
      </c>
      <c r="J49" s="82" t="s">
        <v>5</v>
      </c>
      <c r="K49" s="82" t="s">
        <v>877</v>
      </c>
    </row>
    <row r="50" spans="1:11" ht="13.5" x14ac:dyDescent="0.25">
      <c r="A50" s="82" t="s">
        <v>898</v>
      </c>
      <c r="B50" s="83">
        <v>6319.4</v>
      </c>
      <c r="C50" s="82" t="s">
        <v>899</v>
      </c>
      <c r="D50" s="82" t="s">
        <v>900</v>
      </c>
      <c r="E50" s="82" t="s">
        <v>384</v>
      </c>
      <c r="F50" s="82" t="s">
        <v>149</v>
      </c>
      <c r="G50" s="82" t="s">
        <v>901</v>
      </c>
      <c r="H50" s="82">
        <v>6</v>
      </c>
      <c r="I50" s="82" t="s">
        <v>298</v>
      </c>
      <c r="J50" s="82" t="s">
        <v>5</v>
      </c>
      <c r="K50" s="82" t="s">
        <v>902</v>
      </c>
    </row>
    <row r="51" spans="1:11" ht="13.5" x14ac:dyDescent="0.25">
      <c r="A51" s="82" t="s">
        <v>903</v>
      </c>
      <c r="B51" s="83">
        <v>149423.26999999999</v>
      </c>
      <c r="C51" s="82" t="s">
        <v>482</v>
      </c>
      <c r="D51" s="82"/>
      <c r="E51" s="82" t="s">
        <v>223</v>
      </c>
      <c r="F51" s="82" t="s">
        <v>1</v>
      </c>
      <c r="G51" s="82" t="s">
        <v>291</v>
      </c>
      <c r="H51" s="82">
        <v>6</v>
      </c>
      <c r="I51" s="82" t="s">
        <v>298</v>
      </c>
      <c r="J51" s="82" t="s">
        <v>5</v>
      </c>
      <c r="K51" s="82" t="s">
        <v>22</v>
      </c>
    </row>
    <row r="52" spans="1:11" ht="13.5" x14ac:dyDescent="0.25">
      <c r="A52" s="82" t="s">
        <v>2076</v>
      </c>
      <c r="B52" s="83">
        <v>7132.5</v>
      </c>
      <c r="C52" s="82" t="s">
        <v>2077</v>
      </c>
      <c r="D52" s="82"/>
      <c r="E52" s="82" t="s">
        <v>163</v>
      </c>
      <c r="F52" s="82" t="s">
        <v>149</v>
      </c>
      <c r="G52" s="82" t="s">
        <v>219</v>
      </c>
      <c r="H52" s="82">
        <v>6</v>
      </c>
      <c r="I52" s="82" t="s">
        <v>298</v>
      </c>
      <c r="J52" s="82" t="s">
        <v>5</v>
      </c>
      <c r="K52" s="82" t="s">
        <v>2030</v>
      </c>
    </row>
    <row r="53" spans="1:11" ht="13.5" x14ac:dyDescent="0.25">
      <c r="A53" s="82" t="s">
        <v>1369</v>
      </c>
      <c r="B53" s="83">
        <v>97725.379999999976</v>
      </c>
      <c r="C53" s="82" t="s">
        <v>1370</v>
      </c>
      <c r="D53" s="82"/>
      <c r="E53" s="82" t="s">
        <v>239</v>
      </c>
      <c r="F53" s="82" t="s">
        <v>149</v>
      </c>
      <c r="G53" s="82" t="s">
        <v>240</v>
      </c>
      <c r="H53" s="82">
        <v>6</v>
      </c>
      <c r="I53" s="82" t="s">
        <v>298</v>
      </c>
      <c r="J53" s="82" t="s">
        <v>5</v>
      </c>
      <c r="K53" s="82" t="s">
        <v>1371</v>
      </c>
    </row>
    <row r="54" spans="1:11" ht="13.5" x14ac:dyDescent="0.25">
      <c r="A54" s="82" t="s">
        <v>1373</v>
      </c>
      <c r="B54" s="83">
        <v>2482</v>
      </c>
      <c r="C54" s="82" t="s">
        <v>1374</v>
      </c>
      <c r="D54" s="82"/>
      <c r="E54" s="82" t="s">
        <v>1375</v>
      </c>
      <c r="F54" s="82" t="s">
        <v>149</v>
      </c>
      <c r="G54" s="82" t="s">
        <v>1376</v>
      </c>
      <c r="H54" s="82">
        <v>6</v>
      </c>
      <c r="I54" s="82" t="s">
        <v>298</v>
      </c>
      <c r="J54" s="82" t="s">
        <v>5</v>
      </c>
      <c r="K54" s="82" t="s">
        <v>1377</v>
      </c>
    </row>
    <row r="55" spans="1:11" ht="13.5" x14ac:dyDescent="0.25">
      <c r="A55" s="82" t="s">
        <v>848</v>
      </c>
      <c r="B55" s="83">
        <v>595</v>
      </c>
      <c r="C55" s="82" t="s">
        <v>849</v>
      </c>
      <c r="D55" s="82"/>
      <c r="E55" s="82" t="s">
        <v>850</v>
      </c>
      <c r="F55" s="82" t="s">
        <v>146</v>
      </c>
      <c r="G55" s="82" t="s">
        <v>851</v>
      </c>
      <c r="H55" s="82">
        <v>6</v>
      </c>
      <c r="I55" s="82" t="s">
        <v>298</v>
      </c>
      <c r="J55" s="82" t="s">
        <v>5</v>
      </c>
      <c r="K55" s="82" t="s">
        <v>1329</v>
      </c>
    </row>
    <row r="56" spans="1:11" ht="13.5" x14ac:dyDescent="0.25">
      <c r="A56" s="82" t="s">
        <v>2089</v>
      </c>
      <c r="B56" s="83">
        <v>250</v>
      </c>
      <c r="C56" s="82" t="s">
        <v>2090</v>
      </c>
      <c r="D56" s="82" t="s">
        <v>2091</v>
      </c>
      <c r="E56" s="82" t="s">
        <v>163</v>
      </c>
      <c r="F56" s="82" t="s">
        <v>149</v>
      </c>
      <c r="G56" s="82" t="s">
        <v>218</v>
      </c>
      <c r="H56" s="82">
        <v>6</v>
      </c>
      <c r="I56" s="82" t="s">
        <v>298</v>
      </c>
      <c r="J56" s="82" t="s">
        <v>5</v>
      </c>
      <c r="K56" s="82" t="s">
        <v>2087</v>
      </c>
    </row>
    <row r="57" spans="1:11" ht="13.5" x14ac:dyDescent="0.25">
      <c r="A57" s="82" t="s">
        <v>2096</v>
      </c>
      <c r="B57" s="83">
        <v>7909</v>
      </c>
      <c r="C57" s="82" t="s">
        <v>2097</v>
      </c>
      <c r="D57" s="82"/>
      <c r="E57" s="82" t="s">
        <v>203</v>
      </c>
      <c r="F57" s="82" t="s">
        <v>153</v>
      </c>
      <c r="G57" s="82" t="s">
        <v>260</v>
      </c>
      <c r="H57" s="82">
        <v>6</v>
      </c>
      <c r="I57" s="82" t="s">
        <v>298</v>
      </c>
      <c r="J57" s="82" t="s">
        <v>5</v>
      </c>
      <c r="K57" s="82" t="s">
        <v>2087</v>
      </c>
    </row>
    <row r="58" spans="1:11" ht="13.5" x14ac:dyDescent="0.25">
      <c r="A58" s="82" t="s">
        <v>2099</v>
      </c>
      <c r="B58" s="83">
        <v>40770</v>
      </c>
      <c r="C58" s="82" t="s">
        <v>2100</v>
      </c>
      <c r="D58" s="82"/>
      <c r="E58" s="82" t="s">
        <v>384</v>
      </c>
      <c r="F58" s="82" t="s">
        <v>149</v>
      </c>
      <c r="G58" s="82" t="s">
        <v>617</v>
      </c>
      <c r="H58" s="82">
        <v>6</v>
      </c>
      <c r="I58" s="82" t="s">
        <v>298</v>
      </c>
      <c r="J58" s="82" t="s">
        <v>5</v>
      </c>
      <c r="K58" s="82" t="s">
        <v>2069</v>
      </c>
    </row>
    <row r="59" spans="1:11" ht="13.5" x14ac:dyDescent="0.25">
      <c r="A59" s="82" t="s">
        <v>483</v>
      </c>
      <c r="B59" s="83">
        <v>3372.85</v>
      </c>
      <c r="C59" s="82" t="s">
        <v>305</v>
      </c>
      <c r="D59" s="82"/>
      <c r="E59" s="82" t="s">
        <v>306</v>
      </c>
      <c r="F59" s="82" t="s">
        <v>21</v>
      </c>
      <c r="G59" s="82" t="s">
        <v>307</v>
      </c>
      <c r="H59" s="82">
        <v>6</v>
      </c>
      <c r="I59" s="82" t="s">
        <v>298</v>
      </c>
      <c r="J59" s="82" t="s">
        <v>5</v>
      </c>
      <c r="K59" s="82" t="s">
        <v>22</v>
      </c>
    </row>
    <row r="60" spans="1:11" ht="13.5" x14ac:dyDescent="0.25">
      <c r="A60" s="82" t="s">
        <v>2102</v>
      </c>
      <c r="B60" s="83">
        <v>69229</v>
      </c>
      <c r="C60" s="82" t="s">
        <v>2103</v>
      </c>
      <c r="D60" s="82" t="s">
        <v>2104</v>
      </c>
      <c r="E60" s="82" t="s">
        <v>188</v>
      </c>
      <c r="F60" s="82" t="s">
        <v>149</v>
      </c>
      <c r="G60" s="82" t="s">
        <v>242</v>
      </c>
      <c r="H60" s="82">
        <v>6</v>
      </c>
      <c r="I60" s="82" t="s">
        <v>298</v>
      </c>
      <c r="J60" s="82" t="s">
        <v>5</v>
      </c>
      <c r="K60" s="82" t="s">
        <v>2105</v>
      </c>
    </row>
    <row r="61" spans="1:11" ht="13.5" x14ac:dyDescent="0.25">
      <c r="A61" s="82" t="s">
        <v>2107</v>
      </c>
      <c r="B61" s="83">
        <v>2544</v>
      </c>
      <c r="C61" s="82" t="s">
        <v>2108</v>
      </c>
      <c r="D61" s="82"/>
      <c r="E61" s="82" t="s">
        <v>2109</v>
      </c>
      <c r="F61" s="82" t="s">
        <v>177</v>
      </c>
      <c r="G61" s="82" t="s">
        <v>2110</v>
      </c>
      <c r="H61" s="82">
        <v>6</v>
      </c>
      <c r="I61" s="82" t="s">
        <v>298</v>
      </c>
      <c r="J61" s="82" t="s">
        <v>5</v>
      </c>
      <c r="K61" s="82" t="s">
        <v>2034</v>
      </c>
    </row>
    <row r="62" spans="1:11" ht="13.5" x14ac:dyDescent="0.25">
      <c r="A62" s="82" t="s">
        <v>856</v>
      </c>
      <c r="B62" s="83">
        <v>10984.3</v>
      </c>
      <c r="C62" s="82" t="s">
        <v>857</v>
      </c>
      <c r="D62" s="82"/>
      <c r="E62" s="82" t="s">
        <v>202</v>
      </c>
      <c r="F62" s="82" t="s">
        <v>149</v>
      </c>
      <c r="G62" s="82" t="s">
        <v>858</v>
      </c>
      <c r="H62" s="82">
        <v>6</v>
      </c>
      <c r="I62" s="82" t="s">
        <v>298</v>
      </c>
      <c r="J62" s="82" t="s">
        <v>5</v>
      </c>
      <c r="K62" s="82" t="s">
        <v>859</v>
      </c>
    </row>
    <row r="63" spans="1:11" ht="13.5" x14ac:dyDescent="0.25">
      <c r="A63" s="82" t="s">
        <v>484</v>
      </c>
      <c r="B63" s="83">
        <v>166776</v>
      </c>
      <c r="C63" s="82" t="s">
        <v>485</v>
      </c>
      <c r="D63" s="82"/>
      <c r="E63" s="82" t="s">
        <v>203</v>
      </c>
      <c r="F63" s="82" t="s">
        <v>153</v>
      </c>
      <c r="G63" s="82" t="s">
        <v>260</v>
      </c>
      <c r="H63" s="82">
        <v>6</v>
      </c>
      <c r="I63" s="82" t="s">
        <v>298</v>
      </c>
      <c r="J63" s="82" t="s">
        <v>5</v>
      </c>
      <c r="K63" s="82" t="s">
        <v>577</v>
      </c>
    </row>
    <row r="64" spans="1:11" ht="13.5" x14ac:dyDescent="0.25">
      <c r="A64" s="82" t="s">
        <v>486</v>
      </c>
      <c r="B64" s="83">
        <v>62287.68</v>
      </c>
      <c r="C64" s="82" t="s">
        <v>487</v>
      </c>
      <c r="D64" s="82" t="s">
        <v>24</v>
      </c>
      <c r="E64" s="82" t="s">
        <v>25</v>
      </c>
      <c r="F64" s="82" t="s">
        <v>149</v>
      </c>
      <c r="G64" s="82" t="s">
        <v>262</v>
      </c>
      <c r="H64" s="82">
        <v>6</v>
      </c>
      <c r="I64" s="82" t="s">
        <v>298</v>
      </c>
      <c r="J64" s="82" t="s">
        <v>5</v>
      </c>
      <c r="K64" s="82" t="s">
        <v>26</v>
      </c>
    </row>
    <row r="65" spans="1:11" ht="13.5" x14ac:dyDescent="0.25">
      <c r="A65" s="82" t="s">
        <v>2123</v>
      </c>
      <c r="B65" s="83">
        <v>8506.35</v>
      </c>
      <c r="C65" s="82" t="s">
        <v>2124</v>
      </c>
      <c r="D65" s="82"/>
      <c r="E65" s="82" t="s">
        <v>1365</v>
      </c>
      <c r="F65" s="82" t="s">
        <v>149</v>
      </c>
      <c r="G65" s="82" t="s">
        <v>2125</v>
      </c>
      <c r="H65" s="82">
        <v>6</v>
      </c>
      <c r="I65" s="82" t="s">
        <v>298</v>
      </c>
      <c r="J65" s="82" t="s">
        <v>5</v>
      </c>
      <c r="K65" s="82" t="s">
        <v>2034</v>
      </c>
    </row>
    <row r="66" spans="1:11" ht="13.5" x14ac:dyDescent="0.25">
      <c r="A66" s="82" t="s">
        <v>488</v>
      </c>
      <c r="B66" s="83">
        <v>10911.46</v>
      </c>
      <c r="C66" s="82" t="s">
        <v>302</v>
      </c>
      <c r="D66" s="82"/>
      <c r="E66" s="82" t="s">
        <v>190</v>
      </c>
      <c r="F66" s="82" t="s">
        <v>155</v>
      </c>
      <c r="G66" s="82" t="s">
        <v>303</v>
      </c>
      <c r="H66" s="82">
        <v>6</v>
      </c>
      <c r="I66" s="82" t="s">
        <v>298</v>
      </c>
      <c r="J66" s="82" t="s">
        <v>5</v>
      </c>
      <c r="K66" s="82" t="s">
        <v>584</v>
      </c>
    </row>
    <row r="67" spans="1:11" ht="13.5" x14ac:dyDescent="0.25">
      <c r="A67" s="82" t="s">
        <v>489</v>
      </c>
      <c r="B67" s="83">
        <v>1435</v>
      </c>
      <c r="C67" s="82" t="s">
        <v>889</v>
      </c>
      <c r="D67" s="82"/>
      <c r="E67" s="82" t="s">
        <v>890</v>
      </c>
      <c r="F67" s="82" t="s">
        <v>168</v>
      </c>
      <c r="G67" s="82" t="s">
        <v>891</v>
      </c>
      <c r="H67" s="82">
        <v>6</v>
      </c>
      <c r="I67" s="82" t="s">
        <v>298</v>
      </c>
      <c r="J67" s="82" t="s">
        <v>5</v>
      </c>
      <c r="K67" s="82" t="s">
        <v>585</v>
      </c>
    </row>
    <row r="68" spans="1:11" ht="13.5" x14ac:dyDescent="0.25">
      <c r="A68" s="82" t="s">
        <v>2127</v>
      </c>
      <c r="B68" s="83">
        <v>17958</v>
      </c>
      <c r="C68" s="82" t="s">
        <v>2128</v>
      </c>
      <c r="D68" s="82"/>
      <c r="E68" s="82" t="s">
        <v>869</v>
      </c>
      <c r="F68" s="82" t="s">
        <v>149</v>
      </c>
      <c r="G68" s="82" t="s">
        <v>870</v>
      </c>
      <c r="H68" s="82">
        <v>6</v>
      </c>
      <c r="I68" s="82" t="s">
        <v>298</v>
      </c>
      <c r="J68" s="82" t="s">
        <v>5</v>
      </c>
      <c r="K68" s="82" t="s">
        <v>2034</v>
      </c>
    </row>
    <row r="69" spans="1:11" ht="13.5" x14ac:dyDescent="0.25">
      <c r="A69" s="82" t="s">
        <v>490</v>
      </c>
      <c r="B69" s="83">
        <v>109036.04000000001</v>
      </c>
      <c r="C69" s="82" t="s">
        <v>491</v>
      </c>
      <c r="D69" s="82"/>
      <c r="E69" s="82" t="s">
        <v>164</v>
      </c>
      <c r="F69" s="82" t="s">
        <v>153</v>
      </c>
      <c r="G69" s="82" t="s">
        <v>304</v>
      </c>
      <c r="H69" s="82">
        <v>6</v>
      </c>
      <c r="I69" s="82" t="s">
        <v>298</v>
      </c>
      <c r="J69" s="82" t="s">
        <v>5</v>
      </c>
      <c r="K69" s="82" t="s">
        <v>27</v>
      </c>
    </row>
    <row r="70" spans="1:11" ht="13.5" x14ac:dyDescent="0.25">
      <c r="A70" s="82" t="s">
        <v>1389</v>
      </c>
      <c r="B70" s="83">
        <v>562872.3899999999</v>
      </c>
      <c r="C70" s="82" t="s">
        <v>492</v>
      </c>
      <c r="D70" s="82"/>
      <c r="E70" s="82" t="s">
        <v>158</v>
      </c>
      <c r="F70" s="82" t="s">
        <v>149</v>
      </c>
      <c r="G70" s="82" t="s">
        <v>263</v>
      </c>
      <c r="H70" s="82">
        <v>6</v>
      </c>
      <c r="I70" s="82" t="s">
        <v>298</v>
      </c>
      <c r="J70" s="82" t="s">
        <v>5</v>
      </c>
      <c r="K70" s="82" t="s">
        <v>27</v>
      </c>
    </row>
    <row r="71" spans="1:11" ht="13.5" x14ac:dyDescent="0.25">
      <c r="A71" s="82" t="s">
        <v>658</v>
      </c>
      <c r="B71" s="83">
        <v>3020</v>
      </c>
      <c r="C71" s="82" t="s">
        <v>28</v>
      </c>
      <c r="D71" s="82"/>
      <c r="E71" s="82" t="s">
        <v>194</v>
      </c>
      <c r="F71" s="82" t="s">
        <v>149</v>
      </c>
      <c r="G71" s="82" t="s">
        <v>228</v>
      </c>
      <c r="H71" s="82">
        <v>6</v>
      </c>
      <c r="I71" s="82" t="s">
        <v>298</v>
      </c>
      <c r="J71" s="82" t="s">
        <v>5</v>
      </c>
      <c r="K71" s="82" t="s">
        <v>29</v>
      </c>
    </row>
    <row r="72" spans="1:11" ht="13.5" x14ac:dyDescent="0.25">
      <c r="A72" s="82" t="s">
        <v>493</v>
      </c>
      <c r="B72" s="83">
        <v>5652.4000000000005</v>
      </c>
      <c r="C72" s="82" t="s">
        <v>30</v>
      </c>
      <c r="D72" s="82"/>
      <c r="E72" s="82" t="s">
        <v>158</v>
      </c>
      <c r="F72" s="82" t="s">
        <v>149</v>
      </c>
      <c r="G72" s="82" t="s">
        <v>264</v>
      </c>
      <c r="H72" s="82">
        <v>6</v>
      </c>
      <c r="I72" s="82" t="s">
        <v>298</v>
      </c>
      <c r="J72" s="82" t="s">
        <v>5</v>
      </c>
      <c r="K72" s="82" t="s">
        <v>31</v>
      </c>
    </row>
    <row r="73" spans="1:11" ht="13.5" x14ac:dyDescent="0.25">
      <c r="A73" s="82" t="s">
        <v>2133</v>
      </c>
      <c r="B73" s="83">
        <v>2760</v>
      </c>
      <c r="C73" s="82" t="s">
        <v>2134</v>
      </c>
      <c r="D73" s="82"/>
      <c r="E73" s="82" t="s">
        <v>2135</v>
      </c>
      <c r="F73" s="82" t="s">
        <v>155</v>
      </c>
      <c r="G73" s="82" t="s">
        <v>2136</v>
      </c>
      <c r="H73" s="82">
        <v>6</v>
      </c>
      <c r="I73" s="82" t="s">
        <v>298</v>
      </c>
      <c r="J73" s="82" t="s">
        <v>5</v>
      </c>
      <c r="K73" s="82" t="s">
        <v>2069</v>
      </c>
    </row>
    <row r="74" spans="1:11" ht="13.5" x14ac:dyDescent="0.25">
      <c r="A74" s="82" t="s">
        <v>589</v>
      </c>
      <c r="B74" s="83">
        <v>102336</v>
      </c>
      <c r="C74" s="82" t="s">
        <v>590</v>
      </c>
      <c r="D74" s="82" t="s">
        <v>591</v>
      </c>
      <c r="E74" s="82" t="s">
        <v>592</v>
      </c>
      <c r="F74" s="82" t="s">
        <v>149</v>
      </c>
      <c r="G74" s="82" t="s">
        <v>593</v>
      </c>
      <c r="H74" s="82">
        <v>6</v>
      </c>
      <c r="I74" s="82" t="s">
        <v>298</v>
      </c>
      <c r="J74" s="82" t="s">
        <v>5</v>
      </c>
      <c r="K74" s="82" t="s">
        <v>546</v>
      </c>
    </row>
    <row r="75" spans="1:11" ht="13.5" x14ac:dyDescent="0.25">
      <c r="A75" s="82" t="s">
        <v>494</v>
      </c>
      <c r="B75" s="83">
        <v>55487.86</v>
      </c>
      <c r="C75" s="82" t="s">
        <v>659</v>
      </c>
      <c r="D75" s="82"/>
      <c r="E75" s="82" t="s">
        <v>247</v>
      </c>
      <c r="F75" s="82" t="s">
        <v>170</v>
      </c>
      <c r="G75" s="82" t="s">
        <v>248</v>
      </c>
      <c r="H75" s="82">
        <v>6</v>
      </c>
      <c r="I75" s="82" t="s">
        <v>298</v>
      </c>
      <c r="J75" s="82" t="s">
        <v>5</v>
      </c>
      <c r="K75" s="82" t="s">
        <v>22</v>
      </c>
    </row>
    <row r="76" spans="1:11" ht="13.5" x14ac:dyDescent="0.25">
      <c r="A76" s="82" t="s">
        <v>905</v>
      </c>
      <c r="B76" s="83">
        <v>1497.9599999999998</v>
      </c>
      <c r="C76" s="82" t="s">
        <v>906</v>
      </c>
      <c r="D76" s="82"/>
      <c r="E76" s="82" t="s">
        <v>183</v>
      </c>
      <c r="F76" s="82" t="s">
        <v>149</v>
      </c>
      <c r="G76" s="82" t="s">
        <v>907</v>
      </c>
      <c r="H76" s="82">
        <v>6</v>
      </c>
      <c r="I76" s="82" t="s">
        <v>298</v>
      </c>
      <c r="J76" s="82" t="s">
        <v>5</v>
      </c>
      <c r="K76" s="82" t="s">
        <v>908</v>
      </c>
    </row>
    <row r="77" spans="1:11" ht="13.5" x14ac:dyDescent="0.25">
      <c r="A77" s="82" t="s">
        <v>495</v>
      </c>
      <c r="B77" s="83">
        <v>9216.7999999999993</v>
      </c>
      <c r="C77" s="82" t="s">
        <v>33</v>
      </c>
      <c r="D77" s="82"/>
      <c r="E77" s="82" t="s">
        <v>32</v>
      </c>
      <c r="F77" s="82" t="s">
        <v>149</v>
      </c>
      <c r="G77" s="82" t="s">
        <v>265</v>
      </c>
      <c r="H77" s="82">
        <v>6</v>
      </c>
      <c r="I77" s="82" t="s">
        <v>298</v>
      </c>
      <c r="J77" s="82" t="s">
        <v>5</v>
      </c>
      <c r="K77" s="82" t="s">
        <v>22</v>
      </c>
    </row>
    <row r="78" spans="1:11" ht="13.5" x14ac:dyDescent="0.25">
      <c r="A78" s="82" t="s">
        <v>496</v>
      </c>
      <c r="B78" s="83">
        <v>15423.92</v>
      </c>
      <c r="C78" s="82" t="s">
        <v>34</v>
      </c>
      <c r="D78" s="82"/>
      <c r="E78" s="82" t="s">
        <v>164</v>
      </c>
      <c r="F78" s="82" t="s">
        <v>153</v>
      </c>
      <c r="G78" s="82" t="s">
        <v>246</v>
      </c>
      <c r="H78" s="82">
        <v>6</v>
      </c>
      <c r="I78" s="82" t="s">
        <v>298</v>
      </c>
      <c r="J78" s="82" t="s">
        <v>5</v>
      </c>
      <c r="K78" s="82" t="s">
        <v>594</v>
      </c>
    </row>
    <row r="79" spans="1:11" ht="13.5" x14ac:dyDescent="0.25">
      <c r="A79" s="82" t="s">
        <v>497</v>
      </c>
      <c r="B79" s="83">
        <v>2000</v>
      </c>
      <c r="C79" s="82" t="s">
        <v>498</v>
      </c>
      <c r="D79" s="82"/>
      <c r="E79" s="82" t="s">
        <v>499</v>
      </c>
      <c r="F79" s="82" t="s">
        <v>155</v>
      </c>
      <c r="G79" s="82" t="s">
        <v>500</v>
      </c>
      <c r="H79" s="82">
        <v>6</v>
      </c>
      <c r="I79" s="82" t="s">
        <v>298</v>
      </c>
      <c r="J79" s="82" t="s">
        <v>5</v>
      </c>
      <c r="K79" s="82" t="s">
        <v>501</v>
      </c>
    </row>
    <row r="80" spans="1:11" ht="13.5" x14ac:dyDescent="0.25">
      <c r="A80" s="82" t="s">
        <v>595</v>
      </c>
      <c r="B80" s="83">
        <v>28916</v>
      </c>
      <c r="C80" s="82" t="s">
        <v>1401</v>
      </c>
      <c r="D80" s="82"/>
      <c r="E80" s="82" t="s">
        <v>163</v>
      </c>
      <c r="F80" s="82" t="s">
        <v>149</v>
      </c>
      <c r="G80" s="82" t="s">
        <v>219</v>
      </c>
      <c r="H80" s="82">
        <v>6</v>
      </c>
      <c r="I80" s="82" t="s">
        <v>298</v>
      </c>
      <c r="J80" s="82" t="s">
        <v>5</v>
      </c>
      <c r="K80" s="82" t="s">
        <v>36</v>
      </c>
    </row>
    <row r="81" spans="1:11" ht="13.5" x14ac:dyDescent="0.25">
      <c r="A81" s="68" t="s">
        <v>294</v>
      </c>
      <c r="B81" s="83"/>
      <c r="C81" s="82"/>
      <c r="D81" s="82"/>
      <c r="E81" s="82"/>
      <c r="F81" s="82"/>
      <c r="G81" s="82"/>
      <c r="H81" s="82"/>
      <c r="I81" s="82"/>
      <c r="J81" s="82"/>
      <c r="K81" s="82"/>
    </row>
    <row r="82" spans="1:11" ht="13.5" x14ac:dyDescent="0.25">
      <c r="A82" s="82" t="s">
        <v>502</v>
      </c>
      <c r="B82" s="83">
        <v>3300</v>
      </c>
      <c r="C82" s="82" t="s">
        <v>503</v>
      </c>
      <c r="D82" s="82"/>
      <c r="E82" s="82" t="s">
        <v>171</v>
      </c>
      <c r="F82" s="82" t="s">
        <v>166</v>
      </c>
      <c r="G82" s="82" t="s">
        <v>504</v>
      </c>
      <c r="H82" s="82">
        <v>7</v>
      </c>
      <c r="I82" s="82" t="s">
        <v>298</v>
      </c>
      <c r="J82" s="82" t="s">
        <v>38</v>
      </c>
      <c r="K82" s="82" t="s">
        <v>44</v>
      </c>
    </row>
    <row r="83" spans="1:11" ht="13.5" x14ac:dyDescent="0.25">
      <c r="A83" s="82" t="s">
        <v>505</v>
      </c>
      <c r="B83" s="83">
        <v>11525.05</v>
      </c>
      <c r="C83" s="82" t="s">
        <v>506</v>
      </c>
      <c r="D83" s="82"/>
      <c r="E83" s="82" t="s">
        <v>190</v>
      </c>
      <c r="F83" s="82" t="s">
        <v>155</v>
      </c>
      <c r="G83" s="82" t="s">
        <v>310</v>
      </c>
      <c r="H83" s="82">
        <v>7</v>
      </c>
      <c r="I83" s="82" t="s">
        <v>298</v>
      </c>
      <c r="J83" s="82" t="s">
        <v>38</v>
      </c>
      <c r="K83" s="82" t="s">
        <v>507</v>
      </c>
    </row>
    <row r="84" spans="1:11" ht="13.5" x14ac:dyDescent="0.25">
      <c r="A84" s="82" t="s">
        <v>997</v>
      </c>
      <c r="B84" s="83">
        <v>580013</v>
      </c>
      <c r="C84" s="82" t="s">
        <v>998</v>
      </c>
      <c r="D84" s="82"/>
      <c r="E84" s="82" t="s">
        <v>999</v>
      </c>
      <c r="F84" s="82" t="s">
        <v>148</v>
      </c>
      <c r="G84" s="82" t="s">
        <v>1000</v>
      </c>
      <c r="H84" s="82">
        <v>7</v>
      </c>
      <c r="I84" s="82" t="s">
        <v>298</v>
      </c>
      <c r="J84" s="82" t="s">
        <v>38</v>
      </c>
      <c r="K84" s="82" t="s">
        <v>699</v>
      </c>
    </row>
    <row r="85" spans="1:11" ht="13.5" x14ac:dyDescent="0.25">
      <c r="A85" s="82" t="s">
        <v>660</v>
      </c>
      <c r="B85" s="83">
        <v>6350</v>
      </c>
      <c r="C85" s="82" t="s">
        <v>661</v>
      </c>
      <c r="D85" s="82" t="s">
        <v>662</v>
      </c>
      <c r="E85" s="82" t="s">
        <v>197</v>
      </c>
      <c r="F85" s="82" t="s">
        <v>149</v>
      </c>
      <c r="G85" s="82" t="s">
        <v>235</v>
      </c>
      <c r="H85" s="82">
        <v>7</v>
      </c>
      <c r="I85" s="82" t="s">
        <v>298</v>
      </c>
      <c r="J85" s="82" t="s">
        <v>38</v>
      </c>
      <c r="K85" s="82" t="s">
        <v>58</v>
      </c>
    </row>
    <row r="86" spans="1:11" ht="13.5" x14ac:dyDescent="0.25">
      <c r="A86" s="82" t="s">
        <v>1915</v>
      </c>
      <c r="B86" s="83">
        <v>75178.78</v>
      </c>
      <c r="C86" s="82" t="s">
        <v>1916</v>
      </c>
      <c r="D86" s="82"/>
      <c r="E86" s="82" t="s">
        <v>161</v>
      </c>
      <c r="F86" s="82" t="s">
        <v>155</v>
      </c>
      <c r="G86" s="82" t="s">
        <v>215</v>
      </c>
      <c r="H86" s="82">
        <v>7</v>
      </c>
      <c r="I86" s="82" t="s">
        <v>298</v>
      </c>
      <c r="J86" s="82" t="s">
        <v>38</v>
      </c>
      <c r="K86" s="82" t="s">
        <v>1584</v>
      </c>
    </row>
    <row r="87" spans="1:11" ht="13.5" x14ac:dyDescent="0.25">
      <c r="A87" s="82" t="s">
        <v>663</v>
      </c>
      <c r="B87" s="83">
        <v>31344.579999999998</v>
      </c>
      <c r="C87" s="82" t="s">
        <v>40</v>
      </c>
      <c r="D87" s="82"/>
      <c r="E87" s="82" t="s">
        <v>183</v>
      </c>
      <c r="F87" s="82" t="s">
        <v>149</v>
      </c>
      <c r="G87" s="82" t="s">
        <v>268</v>
      </c>
      <c r="H87" s="82">
        <v>7</v>
      </c>
      <c r="I87" s="82" t="s">
        <v>298</v>
      </c>
      <c r="J87" s="82" t="s">
        <v>38</v>
      </c>
      <c r="K87" s="82" t="s">
        <v>54</v>
      </c>
    </row>
    <row r="88" spans="1:11" ht="13.5" x14ac:dyDescent="0.25">
      <c r="A88" s="82" t="s">
        <v>664</v>
      </c>
      <c r="B88" s="83">
        <v>18344.330000000002</v>
      </c>
      <c r="C88" s="82" t="s">
        <v>665</v>
      </c>
      <c r="D88" s="82" t="s">
        <v>666</v>
      </c>
      <c r="E88" s="82" t="s">
        <v>42</v>
      </c>
      <c r="F88" s="82" t="s">
        <v>43</v>
      </c>
      <c r="G88" s="82" t="s">
        <v>269</v>
      </c>
      <c r="H88" s="82">
        <v>7</v>
      </c>
      <c r="I88" s="82" t="s">
        <v>298</v>
      </c>
      <c r="J88" s="82" t="s">
        <v>38</v>
      </c>
      <c r="K88" s="82" t="s">
        <v>916</v>
      </c>
    </row>
    <row r="89" spans="1:11" ht="13.5" x14ac:dyDescent="0.25">
      <c r="A89" s="82" t="s">
        <v>972</v>
      </c>
      <c r="B89" s="83">
        <v>1205</v>
      </c>
      <c r="C89" s="82" t="s">
        <v>973</v>
      </c>
      <c r="D89" s="82"/>
      <c r="E89" s="82" t="s">
        <v>974</v>
      </c>
      <c r="F89" s="82" t="s">
        <v>726</v>
      </c>
      <c r="G89" s="82" t="s">
        <v>975</v>
      </c>
      <c r="H89" s="82">
        <v>7</v>
      </c>
      <c r="I89" s="82" t="s">
        <v>298</v>
      </c>
      <c r="J89" s="82" t="s">
        <v>38</v>
      </c>
      <c r="K89" s="82" t="s">
        <v>44</v>
      </c>
    </row>
    <row r="90" spans="1:11" ht="13.5" x14ac:dyDescent="0.25">
      <c r="A90" s="82" t="s">
        <v>1001</v>
      </c>
      <c r="B90" s="83">
        <v>123787.5</v>
      </c>
      <c r="C90" s="82" t="s">
        <v>1002</v>
      </c>
      <c r="D90" s="82" t="s">
        <v>651</v>
      </c>
      <c r="E90" s="82" t="s">
        <v>599</v>
      </c>
      <c r="F90" s="82" t="s">
        <v>166</v>
      </c>
      <c r="G90" s="82" t="s">
        <v>600</v>
      </c>
      <c r="H90" s="82">
        <v>7</v>
      </c>
      <c r="I90" s="82" t="s">
        <v>298</v>
      </c>
      <c r="J90" s="82" t="s">
        <v>38</v>
      </c>
      <c r="K90" s="82" t="s">
        <v>1003</v>
      </c>
    </row>
    <row r="91" spans="1:11" ht="13.5" x14ac:dyDescent="0.25">
      <c r="A91" s="82" t="s">
        <v>2141</v>
      </c>
      <c r="B91" s="83">
        <v>55163.5</v>
      </c>
      <c r="C91" s="82" t="s">
        <v>2142</v>
      </c>
      <c r="D91" s="82"/>
      <c r="E91" s="82" t="s">
        <v>2143</v>
      </c>
      <c r="F91" s="82" t="s">
        <v>21</v>
      </c>
      <c r="G91" s="82" t="s">
        <v>2144</v>
      </c>
      <c r="H91" s="82">
        <v>7</v>
      </c>
      <c r="I91" s="82" t="s">
        <v>298</v>
      </c>
      <c r="J91" s="82" t="s">
        <v>38</v>
      </c>
      <c r="K91" s="82" t="s">
        <v>990</v>
      </c>
    </row>
    <row r="92" spans="1:11" ht="13.5" x14ac:dyDescent="0.25">
      <c r="A92" s="82" t="s">
        <v>2150</v>
      </c>
      <c r="B92" s="83">
        <v>5160</v>
      </c>
      <c r="C92" s="82" t="s">
        <v>2151</v>
      </c>
      <c r="D92" s="82"/>
      <c r="E92" s="82" t="s">
        <v>42</v>
      </c>
      <c r="F92" s="82" t="s">
        <v>43</v>
      </c>
      <c r="G92" s="82" t="s">
        <v>2152</v>
      </c>
      <c r="H92" s="82">
        <v>7</v>
      </c>
      <c r="I92" s="82" t="s">
        <v>298</v>
      </c>
      <c r="J92" s="82" t="s">
        <v>38</v>
      </c>
      <c r="K92" s="82" t="s">
        <v>990</v>
      </c>
    </row>
    <row r="93" spans="1:11" ht="13.5" x14ac:dyDescent="0.25">
      <c r="A93" s="82" t="s">
        <v>917</v>
      </c>
      <c r="B93" s="83">
        <v>132423.25</v>
      </c>
      <c r="C93" s="82" t="s">
        <v>708</v>
      </c>
      <c r="D93" s="82" t="s">
        <v>918</v>
      </c>
      <c r="E93" s="82" t="s">
        <v>158</v>
      </c>
      <c r="F93" s="82" t="s">
        <v>149</v>
      </c>
      <c r="G93" s="82" t="s">
        <v>271</v>
      </c>
      <c r="H93" s="82">
        <v>7</v>
      </c>
      <c r="I93" s="82" t="s">
        <v>298</v>
      </c>
      <c r="J93" s="82" t="s">
        <v>38</v>
      </c>
      <c r="K93" s="82" t="s">
        <v>919</v>
      </c>
    </row>
    <row r="94" spans="1:11" ht="13.5" x14ac:dyDescent="0.25">
      <c r="A94" s="82" t="s">
        <v>1419</v>
      </c>
      <c r="B94" s="83">
        <v>62249.36</v>
      </c>
      <c r="C94" s="82" t="s">
        <v>1420</v>
      </c>
      <c r="D94" s="82"/>
      <c r="E94" s="82" t="s">
        <v>158</v>
      </c>
      <c r="F94" s="82" t="s">
        <v>149</v>
      </c>
      <c r="G94" s="82" t="s">
        <v>271</v>
      </c>
      <c r="H94" s="82">
        <v>7</v>
      </c>
      <c r="I94" s="82" t="s">
        <v>298</v>
      </c>
      <c r="J94" s="82" t="s">
        <v>38</v>
      </c>
      <c r="K94" s="82" t="s">
        <v>45</v>
      </c>
    </row>
    <row r="95" spans="1:11" ht="13.5" x14ac:dyDescent="0.25">
      <c r="A95" s="82" t="s">
        <v>1423</v>
      </c>
      <c r="B95" s="83">
        <v>3979.14</v>
      </c>
      <c r="C95" s="82" t="s">
        <v>1424</v>
      </c>
      <c r="D95" s="82"/>
      <c r="E95" s="82" t="s">
        <v>194</v>
      </c>
      <c r="F95" s="82" t="s">
        <v>149</v>
      </c>
      <c r="G95" s="82" t="s">
        <v>228</v>
      </c>
      <c r="H95" s="82">
        <v>7</v>
      </c>
      <c r="I95" s="82" t="s">
        <v>298</v>
      </c>
      <c r="J95" s="82" t="s">
        <v>38</v>
      </c>
      <c r="K95" s="82" t="s">
        <v>596</v>
      </c>
    </row>
    <row r="96" spans="1:11" ht="13.5" x14ac:dyDescent="0.25">
      <c r="A96" s="82" t="s">
        <v>667</v>
      </c>
      <c r="B96" s="83">
        <v>3256.2400000000002</v>
      </c>
      <c r="C96" s="82" t="s">
        <v>508</v>
      </c>
      <c r="D96" s="82"/>
      <c r="E96" s="82" t="s">
        <v>147</v>
      </c>
      <c r="F96" s="82" t="s">
        <v>148</v>
      </c>
      <c r="G96" s="82" t="s">
        <v>308</v>
      </c>
      <c r="H96" s="82">
        <v>7</v>
      </c>
      <c r="I96" s="82" t="s">
        <v>298</v>
      </c>
      <c r="J96" s="82" t="s">
        <v>38</v>
      </c>
      <c r="K96" s="82" t="s">
        <v>596</v>
      </c>
    </row>
    <row r="97" spans="1:11" ht="13.5" x14ac:dyDescent="0.25">
      <c r="A97" s="82" t="s">
        <v>2161</v>
      </c>
      <c r="B97" s="83">
        <v>14500</v>
      </c>
      <c r="C97" s="82" t="s">
        <v>2162</v>
      </c>
      <c r="D97" s="82"/>
      <c r="E97" s="82" t="s">
        <v>161</v>
      </c>
      <c r="F97" s="82" t="s">
        <v>155</v>
      </c>
      <c r="G97" s="82" t="s">
        <v>2163</v>
      </c>
      <c r="H97" s="82">
        <v>7</v>
      </c>
      <c r="I97" s="82" t="s">
        <v>298</v>
      </c>
      <c r="J97" s="82" t="s">
        <v>38</v>
      </c>
      <c r="K97" s="82" t="s">
        <v>2164</v>
      </c>
    </row>
    <row r="98" spans="1:11" ht="13.5" x14ac:dyDescent="0.25">
      <c r="A98" s="82" t="s">
        <v>668</v>
      </c>
      <c r="B98" s="83">
        <v>23050</v>
      </c>
      <c r="C98" s="82" t="s">
        <v>50</v>
      </c>
      <c r="D98" s="82" t="s">
        <v>669</v>
      </c>
      <c r="E98" s="82" t="s">
        <v>42</v>
      </c>
      <c r="F98" s="82" t="s">
        <v>43</v>
      </c>
      <c r="G98" s="82" t="s">
        <v>269</v>
      </c>
      <c r="H98" s="82">
        <v>7</v>
      </c>
      <c r="I98" s="82" t="s">
        <v>298</v>
      </c>
      <c r="J98" s="82" t="s">
        <v>38</v>
      </c>
      <c r="K98" s="82" t="s">
        <v>596</v>
      </c>
    </row>
    <row r="99" spans="1:11" ht="13.5" x14ac:dyDescent="0.25">
      <c r="A99" s="82" t="s">
        <v>2166</v>
      </c>
      <c r="B99" s="83">
        <v>9200</v>
      </c>
      <c r="C99" s="82" t="s">
        <v>2167</v>
      </c>
      <c r="D99" s="82" t="s">
        <v>2168</v>
      </c>
      <c r="E99" s="82" t="s">
        <v>42</v>
      </c>
      <c r="F99" s="82" t="s">
        <v>43</v>
      </c>
      <c r="G99" s="82" t="s">
        <v>2169</v>
      </c>
      <c r="H99" s="82">
        <v>7</v>
      </c>
      <c r="I99" s="82" t="s">
        <v>298</v>
      </c>
      <c r="J99" s="82" t="s">
        <v>38</v>
      </c>
      <c r="K99" s="82" t="s">
        <v>990</v>
      </c>
    </row>
    <row r="100" spans="1:11" ht="13.5" x14ac:dyDescent="0.25">
      <c r="A100" s="82" t="s">
        <v>670</v>
      </c>
      <c r="B100" s="83">
        <v>2723</v>
      </c>
      <c r="C100" s="82" t="s">
        <v>671</v>
      </c>
      <c r="D100" s="82" t="s">
        <v>672</v>
      </c>
      <c r="E100" s="82" t="s">
        <v>42</v>
      </c>
      <c r="F100" s="82" t="s">
        <v>43</v>
      </c>
      <c r="G100" s="82" t="s">
        <v>269</v>
      </c>
      <c r="H100" s="82">
        <v>7</v>
      </c>
      <c r="I100" s="82" t="s">
        <v>298</v>
      </c>
      <c r="J100" s="82" t="s">
        <v>38</v>
      </c>
      <c r="K100" s="82" t="s">
        <v>1428</v>
      </c>
    </row>
    <row r="101" spans="1:11" ht="13.5" x14ac:dyDescent="0.25">
      <c r="A101" s="82" t="s">
        <v>509</v>
      </c>
      <c r="B101" s="83">
        <v>9693.2099999999991</v>
      </c>
      <c r="C101" s="82" t="s">
        <v>273</v>
      </c>
      <c r="D101" s="82" t="s">
        <v>274</v>
      </c>
      <c r="E101" s="82" t="s">
        <v>158</v>
      </c>
      <c r="F101" s="82" t="s">
        <v>149</v>
      </c>
      <c r="G101" s="82" t="s">
        <v>510</v>
      </c>
      <c r="H101" s="82">
        <v>7</v>
      </c>
      <c r="I101" s="82" t="s">
        <v>298</v>
      </c>
      <c r="J101" s="82" t="s">
        <v>38</v>
      </c>
      <c r="K101" s="82" t="s">
        <v>316</v>
      </c>
    </row>
    <row r="102" spans="1:11" ht="13.5" x14ac:dyDescent="0.25">
      <c r="A102" s="82" t="s">
        <v>960</v>
      </c>
      <c r="B102" s="83">
        <v>1980</v>
      </c>
      <c r="C102" s="82" t="s">
        <v>961</v>
      </c>
      <c r="D102" s="82"/>
      <c r="E102" s="82" t="s">
        <v>201</v>
      </c>
      <c r="F102" s="82" t="s">
        <v>168</v>
      </c>
      <c r="G102" s="82" t="s">
        <v>962</v>
      </c>
      <c r="H102" s="82">
        <v>7</v>
      </c>
      <c r="I102" s="82" t="s">
        <v>298</v>
      </c>
      <c r="J102" s="82" t="s">
        <v>38</v>
      </c>
      <c r="K102" s="82" t="s">
        <v>959</v>
      </c>
    </row>
    <row r="103" spans="1:11" ht="13.5" x14ac:dyDescent="0.25">
      <c r="A103" s="82" t="s">
        <v>677</v>
      </c>
      <c r="B103" s="83">
        <v>3350</v>
      </c>
      <c r="C103" s="82" t="s">
        <v>678</v>
      </c>
      <c r="D103" s="82"/>
      <c r="E103" s="82" t="s">
        <v>171</v>
      </c>
      <c r="F103" s="82" t="s">
        <v>166</v>
      </c>
      <c r="G103" s="82" t="s">
        <v>679</v>
      </c>
      <c r="H103" s="82">
        <v>7</v>
      </c>
      <c r="I103" s="82" t="s">
        <v>298</v>
      </c>
      <c r="J103" s="82" t="s">
        <v>38</v>
      </c>
      <c r="K103" s="82" t="s">
        <v>44</v>
      </c>
    </row>
    <row r="104" spans="1:11" ht="13.5" x14ac:dyDescent="0.25">
      <c r="A104" s="82" t="s">
        <v>680</v>
      </c>
      <c r="B104" s="83">
        <v>1628</v>
      </c>
      <c r="C104" s="82" t="s">
        <v>52</v>
      </c>
      <c r="D104" s="82" t="s">
        <v>206</v>
      </c>
      <c r="E104" s="82" t="s">
        <v>53</v>
      </c>
      <c r="F104" s="82" t="s">
        <v>173</v>
      </c>
      <c r="G104" s="82" t="s">
        <v>275</v>
      </c>
      <c r="H104" s="82">
        <v>7</v>
      </c>
      <c r="I104" s="82" t="s">
        <v>298</v>
      </c>
      <c r="J104" s="82" t="s">
        <v>38</v>
      </c>
      <c r="K104" s="82" t="s">
        <v>270</v>
      </c>
    </row>
    <row r="105" spans="1:11" ht="13.5" x14ac:dyDescent="0.25">
      <c r="A105" s="82" t="s">
        <v>2183</v>
      </c>
      <c r="B105" s="83">
        <v>13274</v>
      </c>
      <c r="C105" s="82" t="s">
        <v>2184</v>
      </c>
      <c r="D105" s="82"/>
      <c r="E105" s="82" t="s">
        <v>642</v>
      </c>
      <c r="F105" s="82" t="s">
        <v>149</v>
      </c>
      <c r="G105" s="82" t="s">
        <v>643</v>
      </c>
      <c r="H105" s="82">
        <v>7</v>
      </c>
      <c r="I105" s="82" t="s">
        <v>298</v>
      </c>
      <c r="J105" s="82" t="s">
        <v>38</v>
      </c>
      <c r="K105" s="82" t="s">
        <v>318</v>
      </c>
    </row>
    <row r="106" spans="1:11" ht="13.5" x14ac:dyDescent="0.25">
      <c r="A106" s="82" t="s">
        <v>511</v>
      </c>
      <c r="B106" s="83">
        <v>158545.06000000003</v>
      </c>
      <c r="C106" s="82" t="s">
        <v>512</v>
      </c>
      <c r="D106" s="82"/>
      <c r="E106" s="82" t="s">
        <v>201</v>
      </c>
      <c r="F106" s="82" t="s">
        <v>168</v>
      </c>
      <c r="G106" s="82" t="s">
        <v>276</v>
      </c>
      <c r="H106" s="82">
        <v>7</v>
      </c>
      <c r="I106" s="82" t="s">
        <v>298</v>
      </c>
      <c r="J106" s="82" t="s">
        <v>38</v>
      </c>
      <c r="K106" s="82" t="s">
        <v>41</v>
      </c>
    </row>
    <row r="107" spans="1:11" ht="13.5" x14ac:dyDescent="0.25">
      <c r="A107" s="82" t="s">
        <v>2186</v>
      </c>
      <c r="B107" s="83">
        <v>5277.6</v>
      </c>
      <c r="C107" s="82" t="s">
        <v>2187</v>
      </c>
      <c r="D107" s="82"/>
      <c r="E107" s="82" t="s">
        <v>2188</v>
      </c>
      <c r="F107" s="82" t="s">
        <v>179</v>
      </c>
      <c r="G107" s="82" t="s">
        <v>2189</v>
      </c>
      <c r="H107" s="82">
        <v>7</v>
      </c>
      <c r="I107" s="82" t="s">
        <v>298</v>
      </c>
      <c r="J107" s="82" t="s">
        <v>38</v>
      </c>
      <c r="K107" s="82" t="s">
        <v>1749</v>
      </c>
    </row>
    <row r="108" spans="1:11" ht="13.5" x14ac:dyDescent="0.25">
      <c r="A108" s="82" t="s">
        <v>1436</v>
      </c>
      <c r="B108" s="83">
        <v>10000</v>
      </c>
      <c r="C108" s="82" t="s">
        <v>1437</v>
      </c>
      <c r="D108" s="82"/>
      <c r="E108" s="82" t="s">
        <v>161</v>
      </c>
      <c r="F108" s="82" t="s">
        <v>155</v>
      </c>
      <c r="G108" s="82" t="s">
        <v>1438</v>
      </c>
      <c r="H108" s="82">
        <v>7</v>
      </c>
      <c r="I108" s="82" t="s">
        <v>298</v>
      </c>
      <c r="J108" s="82" t="s">
        <v>38</v>
      </c>
      <c r="K108" s="82" t="s">
        <v>596</v>
      </c>
    </row>
    <row r="109" spans="1:11" ht="13.5" x14ac:dyDescent="0.25">
      <c r="A109" s="82" t="s">
        <v>601</v>
      </c>
      <c r="B109" s="83">
        <v>5121.71</v>
      </c>
      <c r="C109" s="82" t="s">
        <v>602</v>
      </c>
      <c r="D109" s="82"/>
      <c r="E109" s="82" t="s">
        <v>312</v>
      </c>
      <c r="F109" s="82" t="s">
        <v>252</v>
      </c>
      <c r="G109" s="82" t="s">
        <v>603</v>
      </c>
      <c r="H109" s="82">
        <v>7</v>
      </c>
      <c r="I109" s="82" t="s">
        <v>298</v>
      </c>
      <c r="J109" s="82" t="s">
        <v>38</v>
      </c>
      <c r="K109" s="82" t="s">
        <v>41</v>
      </c>
    </row>
    <row r="110" spans="1:11" ht="13.5" x14ac:dyDescent="0.25">
      <c r="A110" s="82" t="s">
        <v>2191</v>
      </c>
      <c r="B110" s="83">
        <v>3333</v>
      </c>
      <c r="C110" s="82" t="s">
        <v>2192</v>
      </c>
      <c r="D110" s="82" t="s">
        <v>2193</v>
      </c>
      <c r="E110" s="82" t="s">
        <v>158</v>
      </c>
      <c r="F110" s="82" t="s">
        <v>149</v>
      </c>
      <c r="G110" s="82" t="s">
        <v>271</v>
      </c>
      <c r="H110" s="82">
        <v>7</v>
      </c>
      <c r="I110" s="82" t="s">
        <v>298</v>
      </c>
      <c r="J110" s="82" t="s">
        <v>38</v>
      </c>
      <c r="K110" s="82" t="s">
        <v>990</v>
      </c>
    </row>
    <row r="111" spans="1:11" ht="13.5" x14ac:dyDescent="0.25">
      <c r="A111" s="82" t="s">
        <v>1441</v>
      </c>
      <c r="B111" s="83">
        <v>22393.909999999996</v>
      </c>
      <c r="C111" s="82" t="s">
        <v>1442</v>
      </c>
      <c r="D111" s="82" t="s">
        <v>1443</v>
      </c>
      <c r="E111" s="82" t="s">
        <v>158</v>
      </c>
      <c r="F111" s="82" t="s">
        <v>149</v>
      </c>
      <c r="G111" s="82" t="s">
        <v>1444</v>
      </c>
      <c r="H111" s="82">
        <v>7</v>
      </c>
      <c r="I111" s="82" t="s">
        <v>298</v>
      </c>
      <c r="J111" s="82" t="s">
        <v>38</v>
      </c>
      <c r="K111" s="82" t="s">
        <v>1445</v>
      </c>
    </row>
    <row r="112" spans="1:11" ht="13.5" x14ac:dyDescent="0.25">
      <c r="A112" s="82" t="s">
        <v>513</v>
      </c>
      <c r="B112" s="83">
        <v>7389.4399999999987</v>
      </c>
      <c r="C112" s="82" t="s">
        <v>253</v>
      </c>
      <c r="D112" s="82"/>
      <c r="E112" s="82" t="s">
        <v>254</v>
      </c>
      <c r="F112" s="82" t="s">
        <v>168</v>
      </c>
      <c r="G112" s="82" t="s">
        <v>255</v>
      </c>
      <c r="H112" s="82">
        <v>7</v>
      </c>
      <c r="I112" s="82" t="s">
        <v>298</v>
      </c>
      <c r="J112" s="82" t="s">
        <v>38</v>
      </c>
      <c r="K112" s="82" t="s">
        <v>596</v>
      </c>
    </row>
    <row r="113" spans="1:11" ht="13.5" x14ac:dyDescent="0.25">
      <c r="A113" s="82" t="s">
        <v>514</v>
      </c>
      <c r="B113" s="83">
        <v>2100</v>
      </c>
      <c r="C113" s="82" t="s">
        <v>55</v>
      </c>
      <c r="D113" s="82" t="s">
        <v>277</v>
      </c>
      <c r="E113" s="82" t="s">
        <v>56</v>
      </c>
      <c r="F113" s="82" t="s">
        <v>177</v>
      </c>
      <c r="G113" s="82" t="s">
        <v>278</v>
      </c>
      <c r="H113" s="82">
        <v>7</v>
      </c>
      <c r="I113" s="82" t="s">
        <v>298</v>
      </c>
      <c r="J113" s="82" t="s">
        <v>38</v>
      </c>
      <c r="K113" s="82" t="s">
        <v>41</v>
      </c>
    </row>
    <row r="114" spans="1:11" ht="13.5" x14ac:dyDescent="0.25">
      <c r="A114" s="82" t="s">
        <v>681</v>
      </c>
      <c r="B114" s="83">
        <v>8760</v>
      </c>
      <c r="C114" s="82" t="s">
        <v>976</v>
      </c>
      <c r="D114" s="82" t="s">
        <v>977</v>
      </c>
      <c r="E114" s="82" t="s">
        <v>978</v>
      </c>
      <c r="F114" s="82" t="s">
        <v>173</v>
      </c>
      <c r="G114" s="82" t="s">
        <v>979</v>
      </c>
      <c r="H114" s="82">
        <v>7</v>
      </c>
      <c r="I114" s="82" t="s">
        <v>298</v>
      </c>
      <c r="J114" s="82" t="s">
        <v>38</v>
      </c>
      <c r="K114" s="82" t="s">
        <v>44</v>
      </c>
    </row>
    <row r="115" spans="1:11" ht="13.5" x14ac:dyDescent="0.25">
      <c r="A115" s="82" t="s">
        <v>1455</v>
      </c>
      <c r="B115" s="83">
        <v>56287.380000000005</v>
      </c>
      <c r="C115" s="82" t="s">
        <v>1456</v>
      </c>
      <c r="D115" s="82"/>
      <c r="E115" s="82" t="s">
        <v>154</v>
      </c>
      <c r="F115" s="82" t="s">
        <v>149</v>
      </c>
      <c r="G115" s="82" t="s">
        <v>231</v>
      </c>
      <c r="H115" s="82">
        <v>7</v>
      </c>
      <c r="I115" s="82" t="s">
        <v>298</v>
      </c>
      <c r="J115" s="82" t="s">
        <v>38</v>
      </c>
      <c r="K115" s="82" t="s">
        <v>45</v>
      </c>
    </row>
    <row r="116" spans="1:11" ht="13.5" x14ac:dyDescent="0.25">
      <c r="A116" s="82" t="s">
        <v>955</v>
      </c>
      <c r="B116" s="83">
        <v>39620.879999999997</v>
      </c>
      <c r="C116" s="82" t="s">
        <v>956</v>
      </c>
      <c r="D116" s="82"/>
      <c r="E116" s="82" t="s">
        <v>957</v>
      </c>
      <c r="F116" s="82" t="s">
        <v>175</v>
      </c>
      <c r="G116" s="82" t="s">
        <v>958</v>
      </c>
      <c r="H116" s="82">
        <v>7</v>
      </c>
      <c r="I116" s="82" t="s">
        <v>298</v>
      </c>
      <c r="J116" s="82" t="s">
        <v>38</v>
      </c>
      <c r="K116" s="82" t="s">
        <v>49</v>
      </c>
    </row>
    <row r="117" spans="1:11" ht="13.5" x14ac:dyDescent="0.25">
      <c r="A117" s="82" t="s">
        <v>929</v>
      </c>
      <c r="B117" s="83">
        <v>3275.36</v>
      </c>
      <c r="C117" s="82" t="s">
        <v>604</v>
      </c>
      <c r="D117" s="82"/>
      <c r="E117" s="82" t="s">
        <v>605</v>
      </c>
      <c r="F117" s="82" t="s">
        <v>149</v>
      </c>
      <c r="G117" s="82" t="s">
        <v>606</v>
      </c>
      <c r="H117" s="82">
        <v>7</v>
      </c>
      <c r="I117" s="82" t="s">
        <v>298</v>
      </c>
      <c r="J117" s="82" t="s">
        <v>38</v>
      </c>
      <c r="K117" s="82" t="s">
        <v>596</v>
      </c>
    </row>
    <row r="118" spans="1:11" ht="13.5" x14ac:dyDescent="0.25">
      <c r="A118" s="82" t="s">
        <v>2195</v>
      </c>
      <c r="B118" s="83">
        <v>9000</v>
      </c>
      <c r="C118" s="82" t="s">
        <v>2196</v>
      </c>
      <c r="D118" s="82"/>
      <c r="E118" s="82" t="s">
        <v>2197</v>
      </c>
      <c r="F118" s="82" t="s">
        <v>159</v>
      </c>
      <c r="G118" s="82" t="s">
        <v>2198</v>
      </c>
      <c r="H118" s="82">
        <v>7</v>
      </c>
      <c r="I118" s="82" t="s">
        <v>298</v>
      </c>
      <c r="J118" s="82" t="s">
        <v>38</v>
      </c>
      <c r="K118" s="82" t="s">
        <v>1749</v>
      </c>
    </row>
    <row r="119" spans="1:11" ht="13.5" x14ac:dyDescent="0.25">
      <c r="A119" s="82" t="s">
        <v>952</v>
      </c>
      <c r="B119" s="83">
        <v>2900.1</v>
      </c>
      <c r="C119" s="82" t="s">
        <v>953</v>
      </c>
      <c r="D119" s="82" t="s">
        <v>954</v>
      </c>
      <c r="E119" s="82" t="s">
        <v>158</v>
      </c>
      <c r="F119" s="82" t="s">
        <v>149</v>
      </c>
      <c r="G119" s="82" t="s">
        <v>271</v>
      </c>
      <c r="H119" s="82">
        <v>7</v>
      </c>
      <c r="I119" s="82" t="s">
        <v>298</v>
      </c>
      <c r="J119" s="82" t="s">
        <v>38</v>
      </c>
      <c r="K119" s="82" t="s">
        <v>45</v>
      </c>
    </row>
    <row r="120" spans="1:11" ht="13.5" x14ac:dyDescent="0.25">
      <c r="A120" s="82" t="s">
        <v>2205</v>
      </c>
      <c r="B120" s="83">
        <v>1000</v>
      </c>
      <c r="C120" s="82" t="s">
        <v>2206</v>
      </c>
      <c r="D120" s="82"/>
      <c r="E120" s="82" t="s">
        <v>42</v>
      </c>
      <c r="F120" s="82" t="s">
        <v>43</v>
      </c>
      <c r="G120" s="82" t="s">
        <v>269</v>
      </c>
      <c r="H120" s="82">
        <v>7</v>
      </c>
      <c r="I120" s="82" t="s">
        <v>298</v>
      </c>
      <c r="J120" s="82" t="s">
        <v>38</v>
      </c>
      <c r="K120" s="82" t="s">
        <v>990</v>
      </c>
    </row>
    <row r="121" spans="1:11" ht="13.5" x14ac:dyDescent="0.25">
      <c r="A121" s="82" t="s">
        <v>607</v>
      </c>
      <c r="B121" s="83">
        <v>90450</v>
      </c>
      <c r="C121" s="82" t="s">
        <v>608</v>
      </c>
      <c r="D121" s="82"/>
      <c r="E121" s="82" t="s">
        <v>609</v>
      </c>
      <c r="F121" s="82" t="s">
        <v>155</v>
      </c>
      <c r="G121" s="82" t="s">
        <v>610</v>
      </c>
      <c r="H121" s="82">
        <v>7</v>
      </c>
      <c r="I121" s="82" t="s">
        <v>298</v>
      </c>
      <c r="J121" s="82" t="s">
        <v>38</v>
      </c>
      <c r="K121" s="82" t="s">
        <v>41</v>
      </c>
    </row>
    <row r="122" spans="1:11" ht="13.5" x14ac:dyDescent="0.25">
      <c r="A122" s="82" t="s">
        <v>683</v>
      </c>
      <c r="B122" s="83">
        <v>3110</v>
      </c>
      <c r="C122" s="82" t="s">
        <v>515</v>
      </c>
      <c r="D122" s="82" t="s">
        <v>684</v>
      </c>
      <c r="E122" s="82" t="s">
        <v>158</v>
      </c>
      <c r="F122" s="82" t="s">
        <v>149</v>
      </c>
      <c r="G122" s="82" t="s">
        <v>217</v>
      </c>
      <c r="H122" s="82">
        <v>7</v>
      </c>
      <c r="I122" s="82" t="s">
        <v>298</v>
      </c>
      <c r="J122" s="82" t="s">
        <v>38</v>
      </c>
      <c r="K122" s="82" t="s">
        <v>44</v>
      </c>
    </row>
    <row r="123" spans="1:11" ht="13.5" x14ac:dyDescent="0.25">
      <c r="A123" s="82" t="s">
        <v>611</v>
      </c>
      <c r="B123" s="83">
        <v>495</v>
      </c>
      <c r="C123" s="82" t="s">
        <v>923</v>
      </c>
      <c r="D123" s="82"/>
      <c r="E123" s="82" t="s">
        <v>387</v>
      </c>
      <c r="F123" s="82" t="s">
        <v>149</v>
      </c>
      <c r="G123" s="82" t="s">
        <v>388</v>
      </c>
      <c r="H123" s="82">
        <v>7</v>
      </c>
      <c r="I123" s="82" t="s">
        <v>298</v>
      </c>
      <c r="J123" s="82" t="s">
        <v>38</v>
      </c>
      <c r="K123" s="82" t="s">
        <v>596</v>
      </c>
    </row>
    <row r="124" spans="1:11" ht="13.5" x14ac:dyDescent="0.25">
      <c r="A124" s="82" t="s">
        <v>685</v>
      </c>
      <c r="B124" s="83">
        <v>1375.36</v>
      </c>
      <c r="C124" s="82" t="s">
        <v>686</v>
      </c>
      <c r="D124" s="82" t="s">
        <v>635</v>
      </c>
      <c r="E124" s="82" t="s">
        <v>171</v>
      </c>
      <c r="F124" s="82" t="s">
        <v>166</v>
      </c>
      <c r="G124" s="82" t="s">
        <v>687</v>
      </c>
      <c r="H124" s="82">
        <v>7</v>
      </c>
      <c r="I124" s="82" t="s">
        <v>298</v>
      </c>
      <c r="J124" s="82" t="s">
        <v>38</v>
      </c>
      <c r="K124" s="82" t="s">
        <v>44</v>
      </c>
    </row>
    <row r="125" spans="1:11" ht="13.5" x14ac:dyDescent="0.25">
      <c r="A125" s="82" t="s">
        <v>1467</v>
      </c>
      <c r="B125" s="83">
        <v>49301.1</v>
      </c>
      <c r="C125" s="82" t="s">
        <v>47</v>
      </c>
      <c r="D125" s="82"/>
      <c r="E125" s="82" t="s">
        <v>48</v>
      </c>
      <c r="F125" s="82" t="s">
        <v>165</v>
      </c>
      <c r="G125" s="82" t="s">
        <v>272</v>
      </c>
      <c r="H125" s="82">
        <v>7</v>
      </c>
      <c r="I125" s="82" t="s">
        <v>298</v>
      </c>
      <c r="J125" s="82" t="s">
        <v>38</v>
      </c>
      <c r="K125" s="82" t="s">
        <v>49</v>
      </c>
    </row>
    <row r="126" spans="1:11" ht="13.5" x14ac:dyDescent="0.25">
      <c r="A126" s="82" t="s">
        <v>612</v>
      </c>
      <c r="B126" s="83">
        <v>15491</v>
      </c>
      <c r="C126" s="82" t="s">
        <v>613</v>
      </c>
      <c r="D126" s="82"/>
      <c r="E126" s="82" t="s">
        <v>154</v>
      </c>
      <c r="F126" s="82" t="s">
        <v>149</v>
      </c>
      <c r="G126" s="82" t="s">
        <v>231</v>
      </c>
      <c r="H126" s="82">
        <v>7</v>
      </c>
      <c r="I126" s="82" t="s">
        <v>298</v>
      </c>
      <c r="J126" s="82" t="s">
        <v>38</v>
      </c>
      <c r="K126" s="82" t="s">
        <v>614</v>
      </c>
    </row>
    <row r="127" spans="1:11" ht="13.5" x14ac:dyDescent="0.25">
      <c r="A127" s="82" t="s">
        <v>2208</v>
      </c>
      <c r="B127" s="83">
        <v>1980</v>
      </c>
      <c r="C127" s="82" t="s">
        <v>2209</v>
      </c>
      <c r="D127" s="82"/>
      <c r="E127" s="82" t="s">
        <v>1265</v>
      </c>
      <c r="F127" s="82" t="s">
        <v>149</v>
      </c>
      <c r="G127" s="82" t="s">
        <v>1266</v>
      </c>
      <c r="H127" s="82">
        <v>7</v>
      </c>
      <c r="I127" s="82" t="s">
        <v>298</v>
      </c>
      <c r="J127" s="82" t="s">
        <v>38</v>
      </c>
      <c r="K127" s="82" t="s">
        <v>990</v>
      </c>
    </row>
    <row r="128" spans="1:11" ht="13.5" x14ac:dyDescent="0.25">
      <c r="A128" s="82" t="s">
        <v>1008</v>
      </c>
      <c r="B128" s="83">
        <v>2950</v>
      </c>
      <c r="C128" s="82" t="s">
        <v>1009</v>
      </c>
      <c r="D128" s="82"/>
      <c r="E128" s="82" t="s">
        <v>1010</v>
      </c>
      <c r="F128" s="82" t="s">
        <v>149</v>
      </c>
      <c r="G128" s="82" t="s">
        <v>1011</v>
      </c>
      <c r="H128" s="82">
        <v>7</v>
      </c>
      <c r="I128" s="82" t="s">
        <v>298</v>
      </c>
      <c r="J128" s="82" t="s">
        <v>38</v>
      </c>
      <c r="K128" s="82" t="s">
        <v>1012</v>
      </c>
    </row>
    <row r="129" spans="1:11" ht="13.5" x14ac:dyDescent="0.25">
      <c r="A129" s="82" t="s">
        <v>1472</v>
      </c>
      <c r="B129" s="83">
        <v>3293356.58</v>
      </c>
      <c r="C129" s="82" t="s">
        <v>1473</v>
      </c>
      <c r="D129" s="82" t="s">
        <v>1474</v>
      </c>
      <c r="E129" s="82" t="s">
        <v>158</v>
      </c>
      <c r="F129" s="82" t="s">
        <v>149</v>
      </c>
      <c r="G129" s="82" t="s">
        <v>1475</v>
      </c>
      <c r="H129" s="82">
        <v>7</v>
      </c>
      <c r="I129" s="82" t="s">
        <v>298</v>
      </c>
      <c r="J129" s="82" t="s">
        <v>38</v>
      </c>
      <c r="K129" s="82" t="s">
        <v>41</v>
      </c>
    </row>
    <row r="130" spans="1:11" ht="13.5" x14ac:dyDescent="0.25">
      <c r="A130" s="82" t="s">
        <v>2219</v>
      </c>
      <c r="B130" s="83">
        <v>1230.9000000000001</v>
      </c>
      <c r="C130" s="82" t="s">
        <v>2220</v>
      </c>
      <c r="D130" s="82"/>
      <c r="E130" s="82" t="s">
        <v>178</v>
      </c>
      <c r="F130" s="82" t="s">
        <v>149</v>
      </c>
      <c r="G130" s="82" t="s">
        <v>222</v>
      </c>
      <c r="H130" s="82">
        <v>7</v>
      </c>
      <c r="I130" s="82" t="s">
        <v>298</v>
      </c>
      <c r="J130" s="82" t="s">
        <v>38</v>
      </c>
      <c r="K130" s="82" t="s">
        <v>990</v>
      </c>
    </row>
    <row r="131" spans="1:11" ht="13.5" x14ac:dyDescent="0.25">
      <c r="A131" s="82" t="s">
        <v>516</v>
      </c>
      <c r="B131" s="83">
        <v>54743.039999999986</v>
      </c>
      <c r="C131" s="82" t="s">
        <v>688</v>
      </c>
      <c r="D131" s="82" t="s">
        <v>689</v>
      </c>
      <c r="E131" s="82" t="s">
        <v>198</v>
      </c>
      <c r="F131" s="82" t="s">
        <v>156</v>
      </c>
      <c r="G131" s="82" t="s">
        <v>690</v>
      </c>
      <c r="H131" s="82">
        <v>7</v>
      </c>
      <c r="I131" s="82" t="s">
        <v>298</v>
      </c>
      <c r="J131" s="82" t="s">
        <v>38</v>
      </c>
      <c r="K131" s="82" t="s">
        <v>598</v>
      </c>
    </row>
    <row r="132" spans="1:11" ht="13.5" x14ac:dyDescent="0.25">
      <c r="A132" s="82" t="s">
        <v>616</v>
      </c>
      <c r="B132" s="83">
        <v>1250</v>
      </c>
      <c r="C132" s="82" t="s">
        <v>691</v>
      </c>
      <c r="D132" s="82" t="s">
        <v>692</v>
      </c>
      <c r="E132" s="82" t="s">
        <v>169</v>
      </c>
      <c r="F132" s="82" t="s">
        <v>170</v>
      </c>
      <c r="G132" s="82" t="s">
        <v>619</v>
      </c>
      <c r="H132" s="82">
        <v>7</v>
      </c>
      <c r="I132" s="82" t="s">
        <v>298</v>
      </c>
      <c r="J132" s="82" t="s">
        <v>38</v>
      </c>
      <c r="K132" s="82" t="s">
        <v>596</v>
      </c>
    </row>
    <row r="133" spans="1:11" ht="13.5" x14ac:dyDescent="0.25">
      <c r="A133" s="82" t="s">
        <v>1479</v>
      </c>
      <c r="B133" s="83">
        <v>30482</v>
      </c>
      <c r="C133" s="82" t="s">
        <v>1480</v>
      </c>
      <c r="D133" s="82"/>
      <c r="E133" s="82" t="s">
        <v>599</v>
      </c>
      <c r="F133" s="82" t="s">
        <v>166</v>
      </c>
      <c r="G133" s="82" t="s">
        <v>1481</v>
      </c>
      <c r="H133" s="82">
        <v>7</v>
      </c>
      <c r="I133" s="82" t="s">
        <v>298</v>
      </c>
      <c r="J133" s="82" t="s">
        <v>38</v>
      </c>
      <c r="K133" s="82" t="s">
        <v>1482</v>
      </c>
    </row>
    <row r="134" spans="1:11" ht="13.5" x14ac:dyDescent="0.25">
      <c r="A134" s="82" t="s">
        <v>1491</v>
      </c>
      <c r="B134" s="83">
        <v>23255.5</v>
      </c>
      <c r="C134" s="82" t="s">
        <v>1492</v>
      </c>
      <c r="D134" s="82"/>
      <c r="E134" s="82" t="s">
        <v>1493</v>
      </c>
      <c r="F134" s="82" t="s">
        <v>21</v>
      </c>
      <c r="G134" s="82" t="s">
        <v>1494</v>
      </c>
      <c r="H134" s="82">
        <v>7</v>
      </c>
      <c r="I134" s="82" t="s">
        <v>298</v>
      </c>
      <c r="J134" s="82" t="s">
        <v>38</v>
      </c>
      <c r="K134" s="82" t="s">
        <v>46</v>
      </c>
    </row>
    <row r="135" spans="1:11" ht="13.5" x14ac:dyDescent="0.25">
      <c r="A135" s="82" t="s">
        <v>944</v>
      </c>
      <c r="B135" s="83">
        <v>113869.24</v>
      </c>
      <c r="C135" s="82" t="s">
        <v>945</v>
      </c>
      <c r="D135" s="82"/>
      <c r="E135" s="82" t="s">
        <v>946</v>
      </c>
      <c r="F135" s="82" t="s">
        <v>146</v>
      </c>
      <c r="G135" s="82" t="s">
        <v>947</v>
      </c>
      <c r="H135" s="82">
        <v>7</v>
      </c>
      <c r="I135" s="82" t="s">
        <v>298</v>
      </c>
      <c r="J135" s="82" t="s">
        <v>38</v>
      </c>
      <c r="K135" s="82" t="s">
        <v>45</v>
      </c>
    </row>
    <row r="136" spans="1:11" ht="13.5" x14ac:dyDescent="0.25">
      <c r="A136" s="82" t="s">
        <v>2227</v>
      </c>
      <c r="B136" s="83">
        <v>700</v>
      </c>
      <c r="C136" s="82" t="s">
        <v>2228</v>
      </c>
      <c r="D136" s="82"/>
      <c r="E136" s="82" t="s">
        <v>2224</v>
      </c>
      <c r="F136" s="82" t="s">
        <v>149</v>
      </c>
      <c r="G136" s="82" t="s">
        <v>2229</v>
      </c>
      <c r="H136" s="82">
        <v>7</v>
      </c>
      <c r="I136" s="82" t="s">
        <v>298</v>
      </c>
      <c r="J136" s="82" t="s">
        <v>38</v>
      </c>
      <c r="K136" s="82" t="s">
        <v>990</v>
      </c>
    </row>
    <row r="137" spans="1:11" ht="13.5" x14ac:dyDescent="0.25">
      <c r="A137" s="82" t="s">
        <v>983</v>
      </c>
      <c r="B137" s="83">
        <v>50420.82</v>
      </c>
      <c r="C137" s="82"/>
      <c r="D137" s="82"/>
      <c r="E137" s="82" t="s">
        <v>3</v>
      </c>
      <c r="F137" s="82" t="s">
        <v>149</v>
      </c>
      <c r="G137" s="82" t="s">
        <v>256</v>
      </c>
      <c r="H137" s="82">
        <v>7</v>
      </c>
      <c r="I137" s="82" t="s">
        <v>298</v>
      </c>
      <c r="J137" s="82" t="s">
        <v>38</v>
      </c>
      <c r="K137" s="82" t="s">
        <v>54</v>
      </c>
    </row>
    <row r="138" spans="1:11" ht="13.5" x14ac:dyDescent="0.25">
      <c r="A138" s="82" t="s">
        <v>2231</v>
      </c>
      <c r="B138" s="83">
        <v>23670</v>
      </c>
      <c r="C138" s="82" t="s">
        <v>2232</v>
      </c>
      <c r="D138" s="82"/>
      <c r="E138" s="82" t="s">
        <v>309</v>
      </c>
      <c r="F138" s="82" t="s">
        <v>157</v>
      </c>
      <c r="G138" s="82" t="s">
        <v>928</v>
      </c>
      <c r="H138" s="82">
        <v>7</v>
      </c>
      <c r="I138" s="82" t="s">
        <v>298</v>
      </c>
      <c r="J138" s="82" t="s">
        <v>38</v>
      </c>
      <c r="K138" s="82" t="s">
        <v>990</v>
      </c>
    </row>
    <row r="139" spans="1:11" ht="13.5" x14ac:dyDescent="0.25">
      <c r="A139" s="82" t="s">
        <v>517</v>
      </c>
      <c r="B139" s="83">
        <v>43175</v>
      </c>
      <c r="C139" s="82" t="s">
        <v>926</v>
      </c>
      <c r="D139" s="82" t="s">
        <v>927</v>
      </c>
      <c r="E139" s="82" t="s">
        <v>309</v>
      </c>
      <c r="F139" s="82" t="s">
        <v>157</v>
      </c>
      <c r="G139" s="82" t="s">
        <v>928</v>
      </c>
      <c r="H139" s="82">
        <v>7</v>
      </c>
      <c r="I139" s="82" t="s">
        <v>298</v>
      </c>
      <c r="J139" s="82" t="s">
        <v>38</v>
      </c>
      <c r="K139" s="82" t="s">
        <v>596</v>
      </c>
    </row>
    <row r="140" spans="1:11" ht="13.5" x14ac:dyDescent="0.25">
      <c r="A140" s="82" t="s">
        <v>693</v>
      </c>
      <c r="B140" s="83">
        <v>14090.630000000001</v>
      </c>
      <c r="C140" s="82" t="s">
        <v>59</v>
      </c>
      <c r="D140" s="82"/>
      <c r="E140" s="82" t="s">
        <v>158</v>
      </c>
      <c r="F140" s="82" t="s">
        <v>149</v>
      </c>
      <c r="G140" s="82" t="s">
        <v>279</v>
      </c>
      <c r="H140" s="82">
        <v>7</v>
      </c>
      <c r="I140" s="82" t="s">
        <v>298</v>
      </c>
      <c r="J140" s="82" t="s">
        <v>38</v>
      </c>
      <c r="K140" s="82" t="s">
        <v>44</v>
      </c>
    </row>
    <row r="141" spans="1:11" ht="13.5" x14ac:dyDescent="0.25">
      <c r="A141" s="82" t="s">
        <v>518</v>
      </c>
      <c r="B141" s="83">
        <v>6500</v>
      </c>
      <c r="C141" s="82" t="s">
        <v>982</v>
      </c>
      <c r="D141" s="82"/>
      <c r="E141" s="82" t="s">
        <v>169</v>
      </c>
      <c r="F141" s="82" t="s">
        <v>170</v>
      </c>
      <c r="G141" s="82" t="s">
        <v>280</v>
      </c>
      <c r="H141" s="82">
        <v>7</v>
      </c>
      <c r="I141" s="82" t="s">
        <v>298</v>
      </c>
      <c r="J141" s="82" t="s">
        <v>38</v>
      </c>
      <c r="K141" s="82" t="s">
        <v>60</v>
      </c>
    </row>
    <row r="142" spans="1:11" ht="13.5" x14ac:dyDescent="0.25">
      <c r="A142" s="82" t="s">
        <v>963</v>
      </c>
      <c r="B142" s="83">
        <v>3166</v>
      </c>
      <c r="C142" s="82" t="s">
        <v>964</v>
      </c>
      <c r="D142" s="82" t="s">
        <v>965</v>
      </c>
      <c r="E142" s="82" t="s">
        <v>42</v>
      </c>
      <c r="F142" s="82" t="s">
        <v>43</v>
      </c>
      <c r="G142" s="82" t="s">
        <v>966</v>
      </c>
      <c r="H142" s="82">
        <v>7</v>
      </c>
      <c r="I142" s="82" t="s">
        <v>298</v>
      </c>
      <c r="J142" s="82" t="s">
        <v>38</v>
      </c>
      <c r="K142" s="82" t="s">
        <v>959</v>
      </c>
    </row>
    <row r="143" spans="1:11" ht="13.5" x14ac:dyDescent="0.25">
      <c r="A143" s="82" t="s">
        <v>2242</v>
      </c>
      <c r="B143" s="83">
        <v>250</v>
      </c>
      <c r="C143" s="82" t="s">
        <v>2243</v>
      </c>
      <c r="D143" s="82" t="s">
        <v>2244</v>
      </c>
      <c r="E143" s="82" t="s">
        <v>2245</v>
      </c>
      <c r="F143" s="82" t="s">
        <v>286</v>
      </c>
      <c r="G143" s="82" t="s">
        <v>2246</v>
      </c>
      <c r="H143" s="82">
        <v>7</v>
      </c>
      <c r="I143" s="82" t="s">
        <v>298</v>
      </c>
      <c r="J143" s="82" t="s">
        <v>38</v>
      </c>
      <c r="K143" s="82" t="s">
        <v>990</v>
      </c>
    </row>
    <row r="144" spans="1:11" ht="13.5" x14ac:dyDescent="0.25">
      <c r="A144" s="82" t="s">
        <v>695</v>
      </c>
      <c r="B144" s="83">
        <v>2070</v>
      </c>
      <c r="C144" s="82" t="s">
        <v>696</v>
      </c>
      <c r="D144" s="82" t="s">
        <v>697</v>
      </c>
      <c r="E144" s="82" t="s">
        <v>42</v>
      </c>
      <c r="F144" s="82" t="s">
        <v>43</v>
      </c>
      <c r="G144" s="82" t="s">
        <v>698</v>
      </c>
      <c r="H144" s="82">
        <v>7</v>
      </c>
      <c r="I144" s="82" t="s">
        <v>298</v>
      </c>
      <c r="J144" s="82" t="s">
        <v>38</v>
      </c>
      <c r="K144" s="82" t="s">
        <v>44</v>
      </c>
    </row>
    <row r="145" spans="1:11" ht="13.5" x14ac:dyDescent="0.25">
      <c r="A145" s="82" t="s">
        <v>618</v>
      </c>
      <c r="B145" s="83">
        <v>1177</v>
      </c>
      <c r="C145" s="82" t="s">
        <v>980</v>
      </c>
      <c r="D145" s="82"/>
      <c r="E145" s="82" t="s">
        <v>42</v>
      </c>
      <c r="F145" s="82" t="s">
        <v>43</v>
      </c>
      <c r="G145" s="82" t="s">
        <v>981</v>
      </c>
      <c r="H145" s="82">
        <v>7</v>
      </c>
      <c r="I145" s="82" t="s">
        <v>298</v>
      </c>
      <c r="J145" s="82" t="s">
        <v>38</v>
      </c>
      <c r="K145" s="82" t="s">
        <v>44</v>
      </c>
    </row>
    <row r="146" spans="1:11" ht="13.5" x14ac:dyDescent="0.25">
      <c r="A146" s="82" t="s">
        <v>2248</v>
      </c>
      <c r="B146" s="83">
        <v>3300</v>
      </c>
      <c r="C146" s="82" t="s">
        <v>2249</v>
      </c>
      <c r="D146" s="82"/>
      <c r="E146" s="82" t="s">
        <v>2250</v>
      </c>
      <c r="F146" s="82" t="s">
        <v>146</v>
      </c>
      <c r="G146" s="82" t="s">
        <v>2251</v>
      </c>
      <c r="H146" s="82">
        <v>7</v>
      </c>
      <c r="I146" s="82" t="s">
        <v>298</v>
      </c>
      <c r="J146" s="82" t="s">
        <v>38</v>
      </c>
      <c r="K146" s="82" t="s">
        <v>990</v>
      </c>
    </row>
    <row r="147" spans="1:11" ht="13.5" x14ac:dyDescent="0.25">
      <c r="A147" s="82" t="s">
        <v>519</v>
      </c>
      <c r="B147" s="83">
        <v>2573</v>
      </c>
      <c r="C147" s="82" t="s">
        <v>520</v>
      </c>
      <c r="D147" s="82"/>
      <c r="E147" s="82" t="s">
        <v>57</v>
      </c>
      <c r="F147" s="82" t="s">
        <v>174</v>
      </c>
      <c r="G147" s="82" t="s">
        <v>281</v>
      </c>
      <c r="H147" s="82">
        <v>7</v>
      </c>
      <c r="I147" s="82" t="s">
        <v>298</v>
      </c>
      <c r="J147" s="82" t="s">
        <v>38</v>
      </c>
      <c r="K147" s="82" t="s">
        <v>51</v>
      </c>
    </row>
    <row r="148" spans="1:11" ht="13.5" x14ac:dyDescent="0.25">
      <c r="A148" s="82" t="s">
        <v>2253</v>
      </c>
      <c r="B148" s="83">
        <v>8000</v>
      </c>
      <c r="C148" s="82" t="s">
        <v>2254</v>
      </c>
      <c r="D148" s="82"/>
      <c r="E148" s="82" t="s">
        <v>2255</v>
      </c>
      <c r="F148" s="82" t="s">
        <v>146</v>
      </c>
      <c r="G148" s="82" t="s">
        <v>2256</v>
      </c>
      <c r="H148" s="82">
        <v>7</v>
      </c>
      <c r="I148" s="82" t="s">
        <v>298</v>
      </c>
      <c r="J148" s="82" t="s">
        <v>38</v>
      </c>
      <c r="K148" s="82" t="s">
        <v>990</v>
      </c>
    </row>
    <row r="149" spans="1:11" ht="13.5" x14ac:dyDescent="0.25">
      <c r="A149" s="82" t="s">
        <v>521</v>
      </c>
      <c r="B149" s="83">
        <v>126720.72</v>
      </c>
      <c r="C149" s="82" t="s">
        <v>62</v>
      </c>
      <c r="D149" s="82"/>
      <c r="E149" s="82" t="s">
        <v>178</v>
      </c>
      <c r="F149" s="82" t="s">
        <v>149</v>
      </c>
      <c r="G149" s="82" t="s">
        <v>222</v>
      </c>
      <c r="H149" s="82">
        <v>7</v>
      </c>
      <c r="I149" s="82" t="s">
        <v>298</v>
      </c>
      <c r="J149" s="82" t="s">
        <v>38</v>
      </c>
      <c r="K149" s="82" t="s">
        <v>522</v>
      </c>
    </row>
    <row r="150" spans="1:11" ht="13.5" x14ac:dyDescent="0.25">
      <c r="A150" s="82" t="s">
        <v>700</v>
      </c>
      <c r="B150" s="83">
        <v>19398.830000000002</v>
      </c>
      <c r="C150" s="82" t="s">
        <v>523</v>
      </c>
      <c r="D150" s="82"/>
      <c r="E150" s="82" t="s">
        <v>480</v>
      </c>
      <c r="F150" s="82" t="s">
        <v>149</v>
      </c>
      <c r="G150" s="82" t="s">
        <v>481</v>
      </c>
      <c r="H150" s="82">
        <v>7</v>
      </c>
      <c r="I150" s="82" t="s">
        <v>298</v>
      </c>
      <c r="J150" s="82" t="s">
        <v>38</v>
      </c>
      <c r="K150" s="82" t="s">
        <v>58</v>
      </c>
    </row>
    <row r="151" spans="1:11" ht="13.5" x14ac:dyDescent="0.25">
      <c r="A151" s="82" t="s">
        <v>360</v>
      </c>
      <c r="B151" s="83">
        <v>65746</v>
      </c>
      <c r="C151" s="82" t="s">
        <v>524</v>
      </c>
      <c r="D151" s="82" t="s">
        <v>525</v>
      </c>
      <c r="E151" s="82" t="s">
        <v>183</v>
      </c>
      <c r="F151" s="82" t="s">
        <v>149</v>
      </c>
      <c r="G151" s="82" t="s">
        <v>361</v>
      </c>
      <c r="H151" s="82">
        <v>7</v>
      </c>
      <c r="I151" s="82" t="s">
        <v>298</v>
      </c>
      <c r="J151" s="82" t="s">
        <v>38</v>
      </c>
      <c r="K151" s="82" t="s">
        <v>44</v>
      </c>
    </row>
    <row r="152" spans="1:11" ht="13.5" x14ac:dyDescent="0.25">
      <c r="A152" s="82" t="s">
        <v>526</v>
      </c>
      <c r="B152" s="83">
        <v>176157.46</v>
      </c>
      <c r="C152" s="82" t="s">
        <v>37</v>
      </c>
      <c r="D152" s="82"/>
      <c r="E152" s="82" t="s">
        <v>161</v>
      </c>
      <c r="F152" s="82" t="s">
        <v>155</v>
      </c>
      <c r="G152" s="82" t="s">
        <v>215</v>
      </c>
      <c r="H152" s="82">
        <v>7</v>
      </c>
      <c r="I152" s="82" t="s">
        <v>298</v>
      </c>
      <c r="J152" s="82" t="s">
        <v>38</v>
      </c>
      <c r="K152" s="82" t="s">
        <v>39</v>
      </c>
    </row>
    <row r="153" spans="1:11" ht="13.5" x14ac:dyDescent="0.25">
      <c r="A153" s="82" t="s">
        <v>995</v>
      </c>
      <c r="B153" s="83">
        <v>48699.579999999987</v>
      </c>
      <c r="C153" s="82" t="s">
        <v>701</v>
      </c>
      <c r="D153" s="82"/>
      <c r="E153" s="82" t="s">
        <v>702</v>
      </c>
      <c r="F153" s="82" t="s">
        <v>338</v>
      </c>
      <c r="G153" s="82" t="s">
        <v>703</v>
      </c>
      <c r="H153" s="82">
        <v>7</v>
      </c>
      <c r="I153" s="82" t="s">
        <v>298</v>
      </c>
      <c r="J153" s="82" t="s">
        <v>38</v>
      </c>
      <c r="K153" s="82" t="s">
        <v>67</v>
      </c>
    </row>
    <row r="154" spans="1:11" ht="13.5" x14ac:dyDescent="0.25">
      <c r="A154" s="82" t="s">
        <v>2266</v>
      </c>
      <c r="B154" s="83">
        <v>3393.09</v>
      </c>
      <c r="C154" s="82" t="s">
        <v>2267</v>
      </c>
      <c r="D154" s="82"/>
      <c r="E154" s="82" t="s">
        <v>183</v>
      </c>
      <c r="F154" s="82" t="s">
        <v>149</v>
      </c>
      <c r="G154" s="82" t="s">
        <v>2268</v>
      </c>
      <c r="H154" s="82">
        <v>7</v>
      </c>
      <c r="I154" s="82" t="s">
        <v>298</v>
      </c>
      <c r="J154" s="82" t="s">
        <v>38</v>
      </c>
      <c r="K154" s="82" t="s">
        <v>990</v>
      </c>
    </row>
    <row r="155" spans="1:11" ht="13.5" x14ac:dyDescent="0.25">
      <c r="A155" s="82" t="s">
        <v>527</v>
      </c>
      <c r="B155" s="83">
        <v>110270.06999999999</v>
      </c>
      <c r="C155" s="82" t="s">
        <v>63</v>
      </c>
      <c r="D155" s="82"/>
      <c r="E155" s="82" t="s">
        <v>183</v>
      </c>
      <c r="F155" s="82" t="s">
        <v>149</v>
      </c>
      <c r="G155" s="82" t="s">
        <v>282</v>
      </c>
      <c r="H155" s="82">
        <v>7</v>
      </c>
      <c r="I155" s="82" t="s">
        <v>298</v>
      </c>
      <c r="J155" s="82" t="s">
        <v>38</v>
      </c>
      <c r="K155" s="82" t="s">
        <v>41</v>
      </c>
    </row>
    <row r="156" spans="1:11" ht="13.5" x14ac:dyDescent="0.25">
      <c r="A156" s="82" t="s">
        <v>925</v>
      </c>
      <c r="B156" s="83">
        <v>5932.7999999999993</v>
      </c>
      <c r="C156" s="82" t="s">
        <v>709</v>
      </c>
      <c r="D156" s="82" t="s">
        <v>657</v>
      </c>
      <c r="E156" s="82" t="s">
        <v>710</v>
      </c>
      <c r="F156" s="82" t="s">
        <v>174</v>
      </c>
      <c r="G156" s="82" t="s">
        <v>711</v>
      </c>
      <c r="H156" s="82">
        <v>7</v>
      </c>
      <c r="I156" s="82" t="s">
        <v>298</v>
      </c>
      <c r="J156" s="82" t="s">
        <v>38</v>
      </c>
      <c r="K156" s="82" t="s">
        <v>596</v>
      </c>
    </row>
    <row r="157" spans="1:11" ht="13.5" x14ac:dyDescent="0.25">
      <c r="A157" s="82" t="s">
        <v>2270</v>
      </c>
      <c r="B157" s="83">
        <v>559.20000000000005</v>
      </c>
      <c r="C157" s="82" t="s">
        <v>2271</v>
      </c>
      <c r="D157" s="82"/>
      <c r="E157" s="82" t="s">
        <v>2272</v>
      </c>
      <c r="F157" s="82" t="s">
        <v>726</v>
      </c>
      <c r="G157" s="82" t="s">
        <v>2273</v>
      </c>
      <c r="H157" s="82">
        <v>7</v>
      </c>
      <c r="I157" s="82" t="s">
        <v>298</v>
      </c>
      <c r="J157" s="82" t="s">
        <v>38</v>
      </c>
      <c r="K157" s="82" t="s">
        <v>1979</v>
      </c>
    </row>
    <row r="158" spans="1:11" ht="13.5" x14ac:dyDescent="0.25">
      <c r="A158" s="82" t="s">
        <v>528</v>
      </c>
      <c r="B158" s="83">
        <v>5615.21</v>
      </c>
      <c r="C158" s="82" t="s">
        <v>64</v>
      </c>
      <c r="D158" s="82"/>
      <c r="E158" s="82" t="s">
        <v>201</v>
      </c>
      <c r="F158" s="82" t="s">
        <v>168</v>
      </c>
      <c r="G158" s="82" t="s">
        <v>276</v>
      </c>
      <c r="H158" s="82">
        <v>7</v>
      </c>
      <c r="I158" s="82" t="s">
        <v>298</v>
      </c>
      <c r="J158" s="82" t="s">
        <v>38</v>
      </c>
      <c r="K158" s="82" t="s">
        <v>596</v>
      </c>
    </row>
    <row r="159" spans="1:11" ht="13.5" x14ac:dyDescent="0.25">
      <c r="A159" s="82" t="s">
        <v>2282</v>
      </c>
      <c r="B159" s="83">
        <v>1875</v>
      </c>
      <c r="C159" s="82" t="s">
        <v>64</v>
      </c>
      <c r="D159" s="82"/>
      <c r="E159" s="82" t="s">
        <v>201</v>
      </c>
      <c r="F159" s="82" t="s">
        <v>168</v>
      </c>
      <c r="G159" s="82" t="s">
        <v>276</v>
      </c>
      <c r="H159" s="82">
        <v>7</v>
      </c>
      <c r="I159" s="82" t="s">
        <v>298</v>
      </c>
      <c r="J159" s="82" t="s">
        <v>38</v>
      </c>
      <c r="K159" s="82" t="s">
        <v>990</v>
      </c>
    </row>
    <row r="160" spans="1:11" ht="13.5" x14ac:dyDescent="0.25">
      <c r="A160" s="82" t="s">
        <v>940</v>
      </c>
      <c r="B160" s="83">
        <v>1010491.9</v>
      </c>
      <c r="C160" s="82" t="s">
        <v>529</v>
      </c>
      <c r="D160" s="82" t="s">
        <v>712</v>
      </c>
      <c r="E160" s="82" t="s">
        <v>313</v>
      </c>
      <c r="F160" s="82" t="s">
        <v>149</v>
      </c>
      <c r="G160" s="82" t="s">
        <v>314</v>
      </c>
      <c r="H160" s="82">
        <v>7</v>
      </c>
      <c r="I160" s="82" t="s">
        <v>298</v>
      </c>
      <c r="J160" s="82" t="s">
        <v>38</v>
      </c>
      <c r="K160" s="82" t="s">
        <v>51</v>
      </c>
    </row>
    <row r="161" spans="1:11" ht="13.5" x14ac:dyDescent="0.25">
      <c r="A161" s="82" t="s">
        <v>940</v>
      </c>
      <c r="B161" s="83">
        <v>84554.249999999884</v>
      </c>
      <c r="C161" s="82" t="s">
        <v>529</v>
      </c>
      <c r="D161" s="82" t="s">
        <v>712</v>
      </c>
      <c r="E161" s="82" t="s">
        <v>313</v>
      </c>
      <c r="F161" s="82" t="s">
        <v>149</v>
      </c>
      <c r="G161" s="82" t="s">
        <v>314</v>
      </c>
      <c r="H161" s="82"/>
      <c r="I161" s="82"/>
      <c r="J161" s="82"/>
      <c r="K161" s="82" t="s">
        <v>2503</v>
      </c>
    </row>
    <row r="162" spans="1:11" ht="13.5" x14ac:dyDescent="0.25">
      <c r="A162" s="82" t="s">
        <v>2284</v>
      </c>
      <c r="B162" s="83">
        <v>435888.84</v>
      </c>
      <c r="C162" s="82" t="s">
        <v>2285</v>
      </c>
      <c r="D162" s="82"/>
      <c r="E162" s="82" t="s">
        <v>57</v>
      </c>
      <c r="F162" s="82" t="s">
        <v>174</v>
      </c>
      <c r="G162" s="82" t="s">
        <v>2286</v>
      </c>
      <c r="H162" s="82">
        <v>7</v>
      </c>
      <c r="I162" s="82" t="s">
        <v>298</v>
      </c>
      <c r="J162" s="82" t="s">
        <v>38</v>
      </c>
      <c r="K162" s="82" t="s">
        <v>990</v>
      </c>
    </row>
    <row r="163" spans="1:11" ht="13.5" x14ac:dyDescent="0.25">
      <c r="A163" s="82" t="s">
        <v>2288</v>
      </c>
      <c r="B163" s="83">
        <v>3580</v>
      </c>
      <c r="C163" s="82" t="s">
        <v>2289</v>
      </c>
      <c r="D163" s="82"/>
      <c r="E163" s="82" t="s">
        <v>2</v>
      </c>
      <c r="F163" s="82" t="s">
        <v>184</v>
      </c>
      <c r="G163" s="82" t="s">
        <v>2290</v>
      </c>
      <c r="H163" s="82">
        <v>7</v>
      </c>
      <c r="I163" s="82" t="s">
        <v>298</v>
      </c>
      <c r="J163" s="82" t="s">
        <v>38</v>
      </c>
      <c r="K163" s="82" t="s">
        <v>990</v>
      </c>
    </row>
    <row r="164" spans="1:11" ht="13.5" x14ac:dyDescent="0.25">
      <c r="A164" s="82" t="s">
        <v>2292</v>
      </c>
      <c r="B164" s="83">
        <v>457.71</v>
      </c>
      <c r="C164" s="82" t="s">
        <v>2293</v>
      </c>
      <c r="D164" s="82"/>
      <c r="E164" s="82" t="s">
        <v>2294</v>
      </c>
      <c r="F164" s="82" t="s">
        <v>155</v>
      </c>
      <c r="G164" s="82" t="s">
        <v>2295</v>
      </c>
      <c r="H164" s="82">
        <v>7</v>
      </c>
      <c r="I164" s="82" t="s">
        <v>298</v>
      </c>
      <c r="J164" s="82" t="s">
        <v>38</v>
      </c>
      <c r="K164" s="82" t="s">
        <v>990</v>
      </c>
    </row>
    <row r="165" spans="1:11" ht="13.5" x14ac:dyDescent="0.25">
      <c r="A165" s="82" t="s">
        <v>713</v>
      </c>
      <c r="B165" s="83">
        <v>31958.32</v>
      </c>
      <c r="C165" s="82" t="s">
        <v>65</v>
      </c>
      <c r="D165" s="82"/>
      <c r="E165" s="82" t="s">
        <v>66</v>
      </c>
      <c r="F165" s="82" t="s">
        <v>175</v>
      </c>
      <c r="G165" s="82" t="s">
        <v>283</v>
      </c>
      <c r="H165" s="82">
        <v>7</v>
      </c>
      <c r="I165" s="82" t="s">
        <v>298</v>
      </c>
      <c r="J165" s="82" t="s">
        <v>38</v>
      </c>
      <c r="K165" s="82" t="s">
        <v>51</v>
      </c>
    </row>
    <row r="166" spans="1:11" ht="13.5" x14ac:dyDescent="0.25">
      <c r="A166" s="82" t="s">
        <v>1523</v>
      </c>
      <c r="B166" s="83">
        <v>11500</v>
      </c>
      <c r="C166" s="82" t="s">
        <v>1524</v>
      </c>
      <c r="D166" s="82" t="s">
        <v>1525</v>
      </c>
      <c r="E166" s="82" t="s">
        <v>1526</v>
      </c>
      <c r="F166" s="82" t="s">
        <v>1421</v>
      </c>
      <c r="G166" s="82" t="s">
        <v>1527</v>
      </c>
      <c r="H166" s="82">
        <v>7</v>
      </c>
      <c r="I166" s="82" t="s">
        <v>298</v>
      </c>
      <c r="J166" s="82" t="s">
        <v>38</v>
      </c>
      <c r="K166" s="82" t="s">
        <v>1501</v>
      </c>
    </row>
    <row r="167" spans="1:11" ht="13.5" x14ac:dyDescent="0.25">
      <c r="A167" s="82" t="s">
        <v>930</v>
      </c>
      <c r="B167" s="83">
        <v>3921</v>
      </c>
      <c r="C167" s="82" t="s">
        <v>931</v>
      </c>
      <c r="D167" s="82"/>
      <c r="E167" s="82" t="s">
        <v>382</v>
      </c>
      <c r="F167" s="82" t="s">
        <v>149</v>
      </c>
      <c r="G167" s="82" t="s">
        <v>383</v>
      </c>
      <c r="H167" s="82">
        <v>7</v>
      </c>
      <c r="I167" s="82" t="s">
        <v>298</v>
      </c>
      <c r="J167" s="82" t="s">
        <v>38</v>
      </c>
      <c r="K167" s="82" t="s">
        <v>284</v>
      </c>
    </row>
    <row r="168" spans="1:11" ht="13.5" x14ac:dyDescent="0.25">
      <c r="A168" s="82" t="s">
        <v>714</v>
      </c>
      <c r="B168" s="83">
        <v>76971.429999999993</v>
      </c>
      <c r="C168" s="82" t="s">
        <v>715</v>
      </c>
      <c r="D168" s="82"/>
      <c r="E168" s="82" t="s">
        <v>716</v>
      </c>
      <c r="F168" s="82" t="s">
        <v>156</v>
      </c>
      <c r="G168" s="82" t="s">
        <v>717</v>
      </c>
      <c r="H168" s="82">
        <v>7</v>
      </c>
      <c r="I168" s="82" t="s">
        <v>298</v>
      </c>
      <c r="J168" s="82" t="s">
        <v>38</v>
      </c>
      <c r="K168" s="82" t="s">
        <v>39</v>
      </c>
    </row>
    <row r="169" spans="1:11" ht="13.5" x14ac:dyDescent="0.25">
      <c r="A169" s="82" t="s">
        <v>622</v>
      </c>
      <c r="B169" s="83">
        <v>1695</v>
      </c>
      <c r="C169" s="82" t="s">
        <v>623</v>
      </c>
      <c r="D169" s="82" t="s">
        <v>712</v>
      </c>
      <c r="E169" s="82" t="s">
        <v>624</v>
      </c>
      <c r="F169" s="82" t="s">
        <v>207</v>
      </c>
      <c r="G169" s="82" t="s">
        <v>625</v>
      </c>
      <c r="H169" s="82">
        <v>7</v>
      </c>
      <c r="I169" s="82" t="s">
        <v>298</v>
      </c>
      <c r="J169" s="82" t="s">
        <v>38</v>
      </c>
      <c r="K169" s="82" t="s">
        <v>46</v>
      </c>
    </row>
    <row r="170" spans="1:11" ht="13.5" x14ac:dyDescent="0.25">
      <c r="A170" s="82" t="s">
        <v>530</v>
      </c>
      <c r="B170" s="83">
        <v>66035.13</v>
      </c>
      <c r="C170" s="82" t="s">
        <v>225</v>
      </c>
      <c r="D170" s="82"/>
      <c r="E170" s="82" t="s">
        <v>226</v>
      </c>
      <c r="F170" s="82" t="s">
        <v>174</v>
      </c>
      <c r="G170" s="82" t="s">
        <v>227</v>
      </c>
      <c r="H170" s="82">
        <v>7</v>
      </c>
      <c r="I170" s="82" t="s">
        <v>298</v>
      </c>
      <c r="J170" s="82" t="s">
        <v>38</v>
      </c>
      <c r="K170" s="82" t="s">
        <v>315</v>
      </c>
    </row>
    <row r="171" spans="1:11" ht="13.5" x14ac:dyDescent="0.25">
      <c r="A171" s="82" t="s">
        <v>948</v>
      </c>
      <c r="B171" s="83">
        <v>28644.5</v>
      </c>
      <c r="C171" s="82" t="s">
        <v>949</v>
      </c>
      <c r="D171" s="82"/>
      <c r="E171" s="82" t="s">
        <v>950</v>
      </c>
      <c r="F171" s="82" t="s">
        <v>149</v>
      </c>
      <c r="G171" s="82" t="s">
        <v>951</v>
      </c>
      <c r="H171" s="82">
        <v>7</v>
      </c>
      <c r="I171" s="82" t="s">
        <v>298</v>
      </c>
      <c r="J171" s="82" t="s">
        <v>38</v>
      </c>
      <c r="K171" s="82" t="s">
        <v>45</v>
      </c>
    </row>
    <row r="172" spans="1:11" ht="13.5" x14ac:dyDescent="0.25">
      <c r="A172" s="82" t="s">
        <v>2300</v>
      </c>
      <c r="B172" s="83">
        <v>2250</v>
      </c>
      <c r="C172" s="82" t="s">
        <v>2301</v>
      </c>
      <c r="D172" s="82"/>
      <c r="E172" s="82" t="s">
        <v>1747</v>
      </c>
      <c r="F172" s="82" t="s">
        <v>172</v>
      </c>
      <c r="G172" s="82" t="s">
        <v>1748</v>
      </c>
      <c r="H172" s="82">
        <v>7</v>
      </c>
      <c r="I172" s="82" t="s">
        <v>298</v>
      </c>
      <c r="J172" s="82" t="s">
        <v>38</v>
      </c>
      <c r="K172" s="82" t="s">
        <v>2302</v>
      </c>
    </row>
    <row r="173" spans="1:11" ht="13.5" x14ac:dyDescent="0.25">
      <c r="A173" s="82" t="s">
        <v>924</v>
      </c>
      <c r="B173" s="83">
        <v>5948</v>
      </c>
      <c r="C173" s="82" t="s">
        <v>721</v>
      </c>
      <c r="D173" s="82"/>
      <c r="E173" s="82" t="s">
        <v>2</v>
      </c>
      <c r="F173" s="82" t="s">
        <v>184</v>
      </c>
      <c r="G173" s="82" t="s">
        <v>722</v>
      </c>
      <c r="H173" s="82">
        <v>7</v>
      </c>
      <c r="I173" s="82" t="s">
        <v>298</v>
      </c>
      <c r="J173" s="82" t="s">
        <v>38</v>
      </c>
      <c r="K173" s="82" t="s">
        <v>596</v>
      </c>
    </row>
    <row r="174" spans="1:11" ht="13.5" x14ac:dyDescent="0.25">
      <c r="A174" s="82" t="s">
        <v>2307</v>
      </c>
      <c r="B174" s="83">
        <v>3500</v>
      </c>
      <c r="C174" s="82" t="s">
        <v>1303</v>
      </c>
      <c r="D174" s="82"/>
      <c r="E174" s="82" t="s">
        <v>1304</v>
      </c>
      <c r="F174" s="82" t="s">
        <v>155</v>
      </c>
      <c r="G174" s="82" t="s">
        <v>1305</v>
      </c>
      <c r="H174" s="82">
        <v>7</v>
      </c>
      <c r="I174" s="82" t="s">
        <v>298</v>
      </c>
      <c r="J174" s="82" t="s">
        <v>38</v>
      </c>
      <c r="K174" s="82" t="s">
        <v>990</v>
      </c>
    </row>
    <row r="175" spans="1:11" ht="13.5" x14ac:dyDescent="0.25">
      <c r="A175" s="82" t="s">
        <v>2309</v>
      </c>
      <c r="B175" s="83">
        <v>12252</v>
      </c>
      <c r="C175" s="82" t="s">
        <v>2310</v>
      </c>
      <c r="D175" s="82"/>
      <c r="E175" s="82" t="s">
        <v>2311</v>
      </c>
      <c r="F175" s="82" t="s">
        <v>165</v>
      </c>
      <c r="G175" s="82" t="s">
        <v>2312</v>
      </c>
      <c r="H175" s="82">
        <v>7</v>
      </c>
      <c r="I175" s="82" t="s">
        <v>298</v>
      </c>
      <c r="J175" s="82" t="s">
        <v>38</v>
      </c>
      <c r="K175" s="82" t="s">
        <v>990</v>
      </c>
    </row>
    <row r="176" spans="1:11" ht="13.5" x14ac:dyDescent="0.25">
      <c r="A176" s="82" t="s">
        <v>532</v>
      </c>
      <c r="B176" s="83">
        <v>7000</v>
      </c>
      <c r="C176" s="82" t="s">
        <v>991</v>
      </c>
      <c r="D176" s="82" t="s">
        <v>992</v>
      </c>
      <c r="E176" s="82" t="s">
        <v>993</v>
      </c>
      <c r="F176" s="82" t="s">
        <v>148</v>
      </c>
      <c r="G176" s="82" t="s">
        <v>994</v>
      </c>
      <c r="H176" s="82">
        <v>7</v>
      </c>
      <c r="I176" s="82" t="s">
        <v>298</v>
      </c>
      <c r="J176" s="82" t="s">
        <v>38</v>
      </c>
      <c r="K176" s="82" t="s">
        <v>67</v>
      </c>
    </row>
    <row r="177" spans="1:11" ht="13.5" x14ac:dyDescent="0.25">
      <c r="A177" s="82" t="s">
        <v>2314</v>
      </c>
      <c r="B177" s="83">
        <v>4000</v>
      </c>
      <c r="C177" s="82" t="s">
        <v>2315</v>
      </c>
      <c r="D177" s="82"/>
      <c r="E177" s="82" t="s">
        <v>4</v>
      </c>
      <c r="F177" s="82" t="s">
        <v>165</v>
      </c>
      <c r="G177" s="82" t="s">
        <v>2316</v>
      </c>
      <c r="H177" s="82">
        <v>7</v>
      </c>
      <c r="I177" s="82" t="s">
        <v>298</v>
      </c>
      <c r="J177" s="82" t="s">
        <v>38</v>
      </c>
      <c r="K177" s="82" t="s">
        <v>990</v>
      </c>
    </row>
    <row r="178" spans="1:11" ht="13.5" x14ac:dyDescent="0.25">
      <c r="A178" s="82" t="s">
        <v>2318</v>
      </c>
      <c r="B178" s="83">
        <v>6899.35</v>
      </c>
      <c r="C178" s="82" t="s">
        <v>2319</v>
      </c>
      <c r="D178" s="82" t="s">
        <v>2320</v>
      </c>
      <c r="E178" s="82" t="s">
        <v>2321</v>
      </c>
      <c r="F178" s="82" t="s">
        <v>205</v>
      </c>
      <c r="G178" s="82" t="s">
        <v>2322</v>
      </c>
      <c r="H178" s="82">
        <v>7</v>
      </c>
      <c r="I178" s="82" t="s">
        <v>298</v>
      </c>
      <c r="J178" s="82" t="s">
        <v>38</v>
      </c>
      <c r="K178" s="82" t="s">
        <v>990</v>
      </c>
    </row>
    <row r="179" spans="1:11" ht="13.5" x14ac:dyDescent="0.25">
      <c r="A179" s="82" t="s">
        <v>2324</v>
      </c>
      <c r="B179" s="83">
        <v>13152.5</v>
      </c>
      <c r="C179" s="82" t="s">
        <v>2325</v>
      </c>
      <c r="D179" s="82"/>
      <c r="E179" s="82" t="s">
        <v>154</v>
      </c>
      <c r="F179" s="82" t="s">
        <v>149</v>
      </c>
      <c r="G179" s="82" t="s">
        <v>2326</v>
      </c>
      <c r="H179" s="82">
        <v>7</v>
      </c>
      <c r="I179" s="82" t="s">
        <v>298</v>
      </c>
      <c r="J179" s="82" t="s">
        <v>38</v>
      </c>
      <c r="K179" s="82" t="s">
        <v>990</v>
      </c>
    </row>
    <row r="180" spans="1:11" ht="13.5" x14ac:dyDescent="0.25">
      <c r="A180" s="82" t="s">
        <v>985</v>
      </c>
      <c r="B180" s="83">
        <v>180</v>
      </c>
      <c r="C180" s="82" t="s">
        <v>986</v>
      </c>
      <c r="D180" s="82" t="s">
        <v>987</v>
      </c>
      <c r="E180" s="82" t="s">
        <v>988</v>
      </c>
      <c r="F180" s="82" t="s">
        <v>165</v>
      </c>
      <c r="G180" s="82" t="s">
        <v>989</v>
      </c>
      <c r="H180" s="82">
        <v>7</v>
      </c>
      <c r="I180" s="82" t="s">
        <v>298</v>
      </c>
      <c r="J180" s="82" t="s">
        <v>38</v>
      </c>
      <c r="K180" s="82" t="s">
        <v>990</v>
      </c>
    </row>
    <row r="181" spans="1:11" ht="13.5" x14ac:dyDescent="0.25">
      <c r="A181" s="82" t="s">
        <v>533</v>
      </c>
      <c r="B181" s="83">
        <v>5979367.0699999984</v>
      </c>
      <c r="C181" s="82" t="s">
        <v>586</v>
      </c>
      <c r="D181" s="82" t="s">
        <v>635</v>
      </c>
      <c r="E181" s="82" t="s">
        <v>587</v>
      </c>
      <c r="F181" s="82" t="s">
        <v>157</v>
      </c>
      <c r="G181" s="82" t="s">
        <v>588</v>
      </c>
      <c r="H181" s="82">
        <v>7</v>
      </c>
      <c r="I181" s="82" t="s">
        <v>298</v>
      </c>
      <c r="J181" s="82" t="s">
        <v>38</v>
      </c>
      <c r="K181" s="82" t="s">
        <v>311</v>
      </c>
    </row>
    <row r="182" spans="1:11" ht="13.5" x14ac:dyDescent="0.25">
      <c r="A182" s="82" t="s">
        <v>2328</v>
      </c>
      <c r="B182" s="83">
        <v>2625</v>
      </c>
      <c r="C182" s="82" t="s">
        <v>2329</v>
      </c>
      <c r="D182" s="82"/>
      <c r="E182" s="82" t="s">
        <v>164</v>
      </c>
      <c r="F182" s="82" t="s">
        <v>153</v>
      </c>
      <c r="G182" s="82" t="s">
        <v>2330</v>
      </c>
      <c r="H182" s="82">
        <v>7</v>
      </c>
      <c r="I182" s="82" t="s">
        <v>298</v>
      </c>
      <c r="J182" s="82" t="s">
        <v>38</v>
      </c>
      <c r="K182" s="82" t="s">
        <v>990</v>
      </c>
    </row>
    <row r="183" spans="1:11" ht="13.5" x14ac:dyDescent="0.25">
      <c r="A183" s="82" t="s">
        <v>1557</v>
      </c>
      <c r="B183" s="83">
        <v>1493</v>
      </c>
      <c r="C183" s="82" t="s">
        <v>1558</v>
      </c>
      <c r="D183" s="82"/>
      <c r="E183" s="82" t="s">
        <v>1559</v>
      </c>
      <c r="F183" s="82" t="s">
        <v>149</v>
      </c>
      <c r="G183" s="82" t="s">
        <v>381</v>
      </c>
      <c r="H183" s="82">
        <v>7</v>
      </c>
      <c r="I183" s="82" t="s">
        <v>298</v>
      </c>
      <c r="J183" s="82" t="s">
        <v>38</v>
      </c>
      <c r="K183" s="82" t="s">
        <v>1560</v>
      </c>
    </row>
    <row r="184" spans="1:11" ht="13.5" x14ac:dyDescent="0.25">
      <c r="A184" s="82" t="s">
        <v>723</v>
      </c>
      <c r="B184" s="83">
        <v>5611.9699999999993</v>
      </c>
      <c r="C184" s="82" t="s">
        <v>724</v>
      </c>
      <c r="D184" s="82" t="s">
        <v>635</v>
      </c>
      <c r="E184" s="82" t="s">
        <v>725</v>
      </c>
      <c r="F184" s="82" t="s">
        <v>726</v>
      </c>
      <c r="G184" s="82" t="s">
        <v>727</v>
      </c>
      <c r="H184" s="82">
        <v>7</v>
      </c>
      <c r="I184" s="82" t="s">
        <v>298</v>
      </c>
      <c r="J184" s="82" t="s">
        <v>38</v>
      </c>
      <c r="K184" s="82" t="s">
        <v>932</v>
      </c>
    </row>
    <row r="185" spans="1:11" ht="13.5" x14ac:dyDescent="0.25">
      <c r="A185" s="82" t="s">
        <v>2332</v>
      </c>
      <c r="B185" s="83">
        <v>2185</v>
      </c>
      <c r="C185" s="82" t="s">
        <v>2333</v>
      </c>
      <c r="D185" s="82" t="s">
        <v>2334</v>
      </c>
      <c r="E185" s="82" t="s">
        <v>2335</v>
      </c>
      <c r="F185" s="82" t="s">
        <v>2336</v>
      </c>
      <c r="G185" s="82" t="s">
        <v>2337</v>
      </c>
      <c r="H185" s="82">
        <v>7</v>
      </c>
      <c r="I185" s="82" t="s">
        <v>298</v>
      </c>
      <c r="J185" s="82" t="s">
        <v>38</v>
      </c>
      <c r="K185" s="82" t="s">
        <v>990</v>
      </c>
    </row>
    <row r="186" spans="1:11" ht="13.5" x14ac:dyDescent="0.25">
      <c r="A186" s="82" t="s">
        <v>1563</v>
      </c>
      <c r="B186" s="83">
        <v>4473.3</v>
      </c>
      <c r="C186" s="82" t="s">
        <v>1564</v>
      </c>
      <c r="D186" s="82"/>
      <c r="E186" s="82" t="s">
        <v>1565</v>
      </c>
      <c r="F186" s="82" t="s">
        <v>157</v>
      </c>
      <c r="G186" s="82" t="s">
        <v>1566</v>
      </c>
      <c r="H186" s="82">
        <v>7</v>
      </c>
      <c r="I186" s="82" t="s">
        <v>298</v>
      </c>
      <c r="J186" s="82" t="s">
        <v>38</v>
      </c>
      <c r="K186" s="82" t="s">
        <v>44</v>
      </c>
    </row>
    <row r="187" spans="1:11" ht="13.5" x14ac:dyDescent="0.25">
      <c r="A187" s="82" t="s">
        <v>2339</v>
      </c>
      <c r="B187" s="83">
        <v>500</v>
      </c>
      <c r="C187" s="82" t="s">
        <v>2340</v>
      </c>
      <c r="D187" s="82"/>
      <c r="E187" s="82" t="s">
        <v>2341</v>
      </c>
      <c r="F187" s="82" t="s">
        <v>168</v>
      </c>
      <c r="G187" s="82" t="s">
        <v>2342</v>
      </c>
      <c r="H187" s="82">
        <v>7</v>
      </c>
      <c r="I187" s="82" t="s">
        <v>298</v>
      </c>
      <c r="J187" s="82" t="s">
        <v>38</v>
      </c>
      <c r="K187" s="82" t="s">
        <v>990</v>
      </c>
    </row>
    <row r="188" spans="1:11" ht="13.5" x14ac:dyDescent="0.25">
      <c r="A188" s="82" t="s">
        <v>728</v>
      </c>
      <c r="B188" s="83">
        <v>2248.2399999999998</v>
      </c>
      <c r="C188" s="82" t="s">
        <v>68</v>
      </c>
      <c r="D188" s="82"/>
      <c r="E188" s="82" t="s">
        <v>69</v>
      </c>
      <c r="F188" s="82" t="s">
        <v>170</v>
      </c>
      <c r="G188" s="82" t="s">
        <v>287</v>
      </c>
      <c r="H188" s="82">
        <v>7</v>
      </c>
      <c r="I188" s="82" t="s">
        <v>298</v>
      </c>
      <c r="J188" s="82" t="s">
        <v>38</v>
      </c>
      <c r="K188" s="82" t="s">
        <v>54</v>
      </c>
    </row>
    <row r="189" spans="1:11" ht="13.5" x14ac:dyDescent="0.25">
      <c r="A189" s="82" t="s">
        <v>1005</v>
      </c>
      <c r="B189" s="83">
        <v>9463.2999999999993</v>
      </c>
      <c r="C189" s="82" t="s">
        <v>1006</v>
      </c>
      <c r="D189" s="82"/>
      <c r="E189" s="82" t="s">
        <v>169</v>
      </c>
      <c r="F189" s="82" t="s">
        <v>170</v>
      </c>
      <c r="G189" s="82" t="s">
        <v>345</v>
      </c>
      <c r="H189" s="82">
        <v>7</v>
      </c>
      <c r="I189" s="82" t="s">
        <v>298</v>
      </c>
      <c r="J189" s="82" t="s">
        <v>38</v>
      </c>
      <c r="K189" s="82" t="s">
        <v>1007</v>
      </c>
    </row>
    <row r="190" spans="1:11" ht="13.5" x14ac:dyDescent="0.25">
      <c r="A190" s="82" t="s">
        <v>1578</v>
      </c>
      <c r="B190" s="83">
        <v>242788.86000000007</v>
      </c>
      <c r="C190" s="82" t="s">
        <v>1579</v>
      </c>
      <c r="D190" s="82"/>
      <c r="E190" s="82" t="s">
        <v>171</v>
      </c>
      <c r="F190" s="82" t="s">
        <v>166</v>
      </c>
      <c r="G190" s="82" t="s">
        <v>1580</v>
      </c>
      <c r="H190" s="82">
        <v>7</v>
      </c>
      <c r="I190" s="82" t="s">
        <v>298</v>
      </c>
      <c r="J190" s="82" t="s">
        <v>38</v>
      </c>
      <c r="K190" s="82" t="s">
        <v>41</v>
      </c>
    </row>
    <row r="191" spans="1:11" ht="13.5" x14ac:dyDescent="0.25">
      <c r="A191" s="82" t="s">
        <v>1582</v>
      </c>
      <c r="B191" s="83">
        <v>54574.899999999994</v>
      </c>
      <c r="C191" s="82" t="s">
        <v>1583</v>
      </c>
      <c r="D191" s="82"/>
      <c r="E191" s="82" t="s">
        <v>920</v>
      </c>
      <c r="F191" s="82" t="s">
        <v>175</v>
      </c>
      <c r="G191" s="82" t="s">
        <v>921</v>
      </c>
      <c r="H191" s="82">
        <v>7</v>
      </c>
      <c r="I191" s="82" t="s">
        <v>298</v>
      </c>
      <c r="J191" s="82" t="s">
        <v>38</v>
      </c>
      <c r="K191" s="82" t="s">
        <v>1584</v>
      </c>
    </row>
    <row r="192" spans="1:11" ht="13.5" x14ac:dyDescent="0.25">
      <c r="A192" s="82" t="s">
        <v>729</v>
      </c>
      <c r="B192" s="83">
        <v>22827.880000000008</v>
      </c>
      <c r="C192" s="82" t="s">
        <v>627</v>
      </c>
      <c r="D192" s="82"/>
      <c r="E192" s="82" t="s">
        <v>160</v>
      </c>
      <c r="F192" s="82" t="s">
        <v>146</v>
      </c>
      <c r="G192" s="82" t="s">
        <v>628</v>
      </c>
      <c r="H192" s="82">
        <v>7</v>
      </c>
      <c r="I192" s="82" t="s">
        <v>298</v>
      </c>
      <c r="J192" s="82" t="s">
        <v>38</v>
      </c>
      <c r="K192" s="82" t="s">
        <v>41</v>
      </c>
    </row>
    <row r="193" spans="1:11" ht="13.5" x14ac:dyDescent="0.25">
      <c r="A193" s="82" t="s">
        <v>2344</v>
      </c>
      <c r="B193" s="83">
        <v>3435.1</v>
      </c>
      <c r="C193" s="82" t="s">
        <v>2345</v>
      </c>
      <c r="D193" s="82"/>
      <c r="E193" s="82" t="s">
        <v>1463</v>
      </c>
      <c r="F193" s="82" t="s">
        <v>338</v>
      </c>
      <c r="G193" s="82" t="s">
        <v>2346</v>
      </c>
      <c r="H193" s="82">
        <v>7</v>
      </c>
      <c r="I193" s="82" t="s">
        <v>298</v>
      </c>
      <c r="J193" s="82" t="s">
        <v>38</v>
      </c>
      <c r="K193" s="82" t="s">
        <v>990</v>
      </c>
    </row>
    <row r="194" spans="1:11" ht="13.5" x14ac:dyDescent="0.25">
      <c r="A194" s="68" t="s">
        <v>295</v>
      </c>
      <c r="B194" s="83"/>
      <c r="C194" s="82"/>
      <c r="D194" s="82"/>
      <c r="E194" s="82"/>
      <c r="F194" s="82"/>
      <c r="G194" s="82"/>
      <c r="H194" s="82"/>
      <c r="I194" s="82"/>
      <c r="J194" s="82"/>
      <c r="K194" s="82"/>
    </row>
    <row r="195" spans="1:11" ht="13.5" x14ac:dyDescent="0.25">
      <c r="A195" s="82" t="s">
        <v>534</v>
      </c>
      <c r="B195" s="83">
        <v>1022177.8099999998</v>
      </c>
      <c r="C195" s="82" t="s">
        <v>72</v>
      </c>
      <c r="D195" s="82" t="s">
        <v>288</v>
      </c>
      <c r="E195" s="82" t="s">
        <v>73</v>
      </c>
      <c r="F195" s="82" t="s">
        <v>159</v>
      </c>
      <c r="G195" s="82" t="s">
        <v>289</v>
      </c>
      <c r="H195" s="82">
        <v>8</v>
      </c>
      <c r="I195" s="82" t="s">
        <v>298</v>
      </c>
      <c r="J195" s="82" t="s">
        <v>70</v>
      </c>
      <c r="K195" s="82" t="s">
        <v>1591</v>
      </c>
    </row>
    <row r="196" spans="1:11" ht="13.5" x14ac:dyDescent="0.25">
      <c r="A196" s="82" t="s">
        <v>1593</v>
      </c>
      <c r="B196" s="83">
        <v>5781.46</v>
      </c>
      <c r="C196" s="82" t="s">
        <v>1594</v>
      </c>
      <c r="D196" s="82"/>
      <c r="E196" s="82" t="s">
        <v>1595</v>
      </c>
      <c r="F196" s="82" t="s">
        <v>172</v>
      </c>
      <c r="G196" s="82" t="s">
        <v>1596</v>
      </c>
      <c r="H196" s="82">
        <v>8</v>
      </c>
      <c r="I196" s="82" t="s">
        <v>298</v>
      </c>
      <c r="J196" s="82" t="s">
        <v>70</v>
      </c>
      <c r="K196" s="82" t="s">
        <v>1597</v>
      </c>
    </row>
    <row r="197" spans="1:11" ht="13.5" x14ac:dyDescent="0.25">
      <c r="A197" s="82" t="s">
        <v>767</v>
      </c>
      <c r="B197" s="83">
        <v>3563.3399999999997</v>
      </c>
      <c r="C197" s="82" t="s">
        <v>768</v>
      </c>
      <c r="D197" s="82"/>
      <c r="E197" s="82" t="s">
        <v>186</v>
      </c>
      <c r="F197" s="82" t="s">
        <v>149</v>
      </c>
      <c r="G197" s="82" t="s">
        <v>241</v>
      </c>
      <c r="H197" s="82">
        <v>8</v>
      </c>
      <c r="I197" s="82" t="s">
        <v>298</v>
      </c>
      <c r="J197" s="82" t="s">
        <v>70</v>
      </c>
      <c r="K197" s="82" t="s">
        <v>1025</v>
      </c>
    </row>
    <row r="198" spans="1:11" ht="13.5" x14ac:dyDescent="0.25">
      <c r="A198" s="82" t="s">
        <v>1600</v>
      </c>
      <c r="B198" s="83">
        <v>1880</v>
      </c>
      <c r="C198" s="82" t="s">
        <v>1027</v>
      </c>
      <c r="D198" s="82"/>
      <c r="E198" s="82" t="s">
        <v>171</v>
      </c>
      <c r="F198" s="82" t="s">
        <v>166</v>
      </c>
      <c r="G198" s="82" t="s">
        <v>1028</v>
      </c>
      <c r="H198" s="82">
        <v>8</v>
      </c>
      <c r="I198" s="82" t="s">
        <v>298</v>
      </c>
      <c r="J198" s="82" t="s">
        <v>70</v>
      </c>
      <c r="K198" s="82" t="s">
        <v>77</v>
      </c>
    </row>
    <row r="199" spans="1:11" ht="13.5" x14ac:dyDescent="0.25">
      <c r="A199" s="82" t="s">
        <v>730</v>
      </c>
      <c r="B199" s="83">
        <v>8404.52</v>
      </c>
      <c r="C199" s="82" t="s">
        <v>615</v>
      </c>
      <c r="D199" s="82"/>
      <c r="E199" s="82" t="s">
        <v>195</v>
      </c>
      <c r="F199" s="82" t="s">
        <v>149</v>
      </c>
      <c r="G199" s="82" t="s">
        <v>233</v>
      </c>
      <c r="H199" s="82">
        <v>8</v>
      </c>
      <c r="I199" s="82" t="s">
        <v>298</v>
      </c>
      <c r="J199" s="82" t="s">
        <v>70</v>
      </c>
      <c r="K199" s="82" t="s">
        <v>596</v>
      </c>
    </row>
    <row r="200" spans="1:11" ht="13.5" x14ac:dyDescent="0.25">
      <c r="A200" s="82" t="s">
        <v>541</v>
      </c>
      <c r="B200" s="83">
        <v>49259.280000000006</v>
      </c>
      <c r="C200" s="82" t="s">
        <v>542</v>
      </c>
      <c r="D200" s="82" t="s">
        <v>731</v>
      </c>
      <c r="E200" s="82" t="s">
        <v>543</v>
      </c>
      <c r="F200" s="82" t="s">
        <v>149</v>
      </c>
      <c r="G200" s="82" t="s">
        <v>544</v>
      </c>
      <c r="H200" s="82">
        <v>8</v>
      </c>
      <c r="I200" s="82" t="s">
        <v>298</v>
      </c>
      <c r="J200" s="82" t="s">
        <v>70</v>
      </c>
      <c r="K200" s="82" t="s">
        <v>539</v>
      </c>
    </row>
    <row r="201" spans="1:11" ht="13.5" x14ac:dyDescent="0.25">
      <c r="A201" s="82" t="s">
        <v>1604</v>
      </c>
      <c r="B201" s="83">
        <v>28240</v>
      </c>
      <c r="C201" s="82" t="s">
        <v>1605</v>
      </c>
      <c r="D201" s="82" t="s">
        <v>1606</v>
      </c>
      <c r="E201" s="82" t="s">
        <v>158</v>
      </c>
      <c r="F201" s="82" t="s">
        <v>149</v>
      </c>
      <c r="G201" s="82" t="s">
        <v>1460</v>
      </c>
      <c r="H201" s="82">
        <v>8</v>
      </c>
      <c r="I201" s="82" t="s">
        <v>298</v>
      </c>
      <c r="J201" s="82" t="s">
        <v>70</v>
      </c>
      <c r="K201" s="82" t="s">
        <v>318</v>
      </c>
    </row>
    <row r="202" spans="1:11" ht="13.5" x14ac:dyDescent="0.25">
      <c r="A202" s="82" t="s">
        <v>1608</v>
      </c>
      <c r="B202" s="83">
        <v>2250</v>
      </c>
      <c r="C202" s="82" t="s">
        <v>1609</v>
      </c>
      <c r="D202" s="82"/>
      <c r="E202" s="82" t="s">
        <v>1610</v>
      </c>
      <c r="F202" s="82" t="s">
        <v>175</v>
      </c>
      <c r="G202" s="82" t="s">
        <v>1611</v>
      </c>
      <c r="H202" s="82">
        <v>8</v>
      </c>
      <c r="I202" s="82" t="s">
        <v>298</v>
      </c>
      <c r="J202" s="82" t="s">
        <v>70</v>
      </c>
      <c r="K202" s="82" t="s">
        <v>1612</v>
      </c>
    </row>
    <row r="203" spans="1:11" ht="13.5" x14ac:dyDescent="0.25">
      <c r="A203" s="82" t="s">
        <v>1614</v>
      </c>
      <c r="B203" s="83">
        <v>350</v>
      </c>
      <c r="C203" s="82" t="s">
        <v>1615</v>
      </c>
      <c r="D203" s="82"/>
      <c r="E203" s="82" t="s">
        <v>190</v>
      </c>
      <c r="F203" s="82" t="s">
        <v>155</v>
      </c>
      <c r="G203" s="82" t="s">
        <v>1616</v>
      </c>
      <c r="H203" s="82">
        <v>8</v>
      </c>
      <c r="I203" s="82" t="s">
        <v>298</v>
      </c>
      <c r="J203" s="82" t="s">
        <v>70</v>
      </c>
      <c r="K203" s="82" t="s">
        <v>1034</v>
      </c>
    </row>
    <row r="204" spans="1:11" ht="13.5" x14ac:dyDescent="0.25">
      <c r="A204" s="82" t="s">
        <v>1029</v>
      </c>
      <c r="B204" s="83">
        <v>920</v>
      </c>
      <c r="C204" s="82" t="s">
        <v>1030</v>
      </c>
      <c r="D204" s="82"/>
      <c r="E204" s="82" t="s">
        <v>1031</v>
      </c>
      <c r="F204" s="82" t="s">
        <v>177</v>
      </c>
      <c r="G204" s="82" t="s">
        <v>1032</v>
      </c>
      <c r="H204" s="82">
        <v>8</v>
      </c>
      <c r="I204" s="82" t="s">
        <v>298</v>
      </c>
      <c r="J204" s="82" t="s">
        <v>70</v>
      </c>
      <c r="K204" s="82" t="s">
        <v>1033</v>
      </c>
    </row>
    <row r="205" spans="1:11" ht="13.5" x14ac:dyDescent="0.25">
      <c r="A205" s="82" t="s">
        <v>2370</v>
      </c>
      <c r="B205" s="83">
        <v>4800</v>
      </c>
      <c r="C205" s="82" t="s">
        <v>2371</v>
      </c>
      <c r="D205" s="82"/>
      <c r="E205" s="82" t="s">
        <v>597</v>
      </c>
      <c r="F205" s="82" t="s">
        <v>148</v>
      </c>
      <c r="G205" s="82" t="s">
        <v>2372</v>
      </c>
      <c r="H205" s="82">
        <v>8</v>
      </c>
      <c r="I205" s="82" t="s">
        <v>298</v>
      </c>
      <c r="J205" s="82" t="s">
        <v>70</v>
      </c>
      <c r="K205" s="82" t="s">
        <v>2373</v>
      </c>
    </row>
    <row r="206" spans="1:11" ht="13.5" x14ac:dyDescent="0.25">
      <c r="A206" s="82" t="s">
        <v>1625</v>
      </c>
      <c r="B206" s="83">
        <v>1410</v>
      </c>
      <c r="C206" s="82" t="s">
        <v>1626</v>
      </c>
      <c r="D206" s="82" t="s">
        <v>672</v>
      </c>
      <c r="E206" s="82" t="s">
        <v>171</v>
      </c>
      <c r="F206" s="82" t="s">
        <v>166</v>
      </c>
      <c r="G206" s="82" t="s">
        <v>1627</v>
      </c>
      <c r="H206" s="82">
        <v>8</v>
      </c>
      <c r="I206" s="82" t="s">
        <v>298</v>
      </c>
      <c r="J206" s="82" t="s">
        <v>70</v>
      </c>
      <c r="K206" s="82" t="s">
        <v>1612</v>
      </c>
    </row>
    <row r="207" spans="1:11" ht="13.5" x14ac:dyDescent="0.25">
      <c r="A207" s="82" t="s">
        <v>452</v>
      </c>
      <c r="B207" s="83">
        <v>25246.2</v>
      </c>
      <c r="C207" s="82" t="s">
        <v>732</v>
      </c>
      <c r="D207" s="82"/>
      <c r="E207" s="82" t="s">
        <v>733</v>
      </c>
      <c r="F207" s="82" t="s">
        <v>350</v>
      </c>
      <c r="G207" s="82" t="s">
        <v>734</v>
      </c>
      <c r="H207" s="82">
        <v>8</v>
      </c>
      <c r="I207" s="82" t="s">
        <v>298</v>
      </c>
      <c r="J207" s="82" t="s">
        <v>70</v>
      </c>
      <c r="K207" s="82" t="s">
        <v>71</v>
      </c>
    </row>
    <row r="208" spans="1:11" ht="13.5" x14ac:dyDescent="0.25">
      <c r="A208" s="82" t="s">
        <v>735</v>
      </c>
      <c r="B208" s="83">
        <v>6098</v>
      </c>
      <c r="C208" s="82" t="s">
        <v>736</v>
      </c>
      <c r="D208" s="82"/>
      <c r="E208" s="82" t="s">
        <v>737</v>
      </c>
      <c r="F208" s="82" t="s">
        <v>149</v>
      </c>
      <c r="G208" s="82" t="s">
        <v>738</v>
      </c>
      <c r="H208" s="82">
        <v>8</v>
      </c>
      <c r="I208" s="82" t="s">
        <v>298</v>
      </c>
      <c r="J208" s="82" t="s">
        <v>70</v>
      </c>
      <c r="K208" s="82" t="s">
        <v>1026</v>
      </c>
    </row>
    <row r="209" spans="1:11" ht="13.5" x14ac:dyDescent="0.25">
      <c r="A209" s="82" t="s">
        <v>2380</v>
      </c>
      <c r="B209" s="83">
        <v>1495</v>
      </c>
      <c r="C209" s="82" t="s">
        <v>2381</v>
      </c>
      <c r="D209" s="82" t="s">
        <v>2382</v>
      </c>
      <c r="E209" s="82" t="s">
        <v>2383</v>
      </c>
      <c r="F209" s="82" t="s">
        <v>170</v>
      </c>
      <c r="G209" s="82" t="s">
        <v>2384</v>
      </c>
      <c r="H209" s="82">
        <v>8</v>
      </c>
      <c r="I209" s="82" t="s">
        <v>298</v>
      </c>
      <c r="J209" s="82" t="s">
        <v>70</v>
      </c>
      <c r="K209" s="82" t="s">
        <v>2385</v>
      </c>
    </row>
    <row r="210" spans="1:11" ht="13.5" x14ac:dyDescent="0.25">
      <c r="A210" s="82" t="s">
        <v>545</v>
      </c>
      <c r="B210" s="83">
        <v>3595</v>
      </c>
      <c r="C210" s="82" t="s">
        <v>78</v>
      </c>
      <c r="D210" s="82"/>
      <c r="E210" s="82" t="s">
        <v>79</v>
      </c>
      <c r="F210" s="82" t="s">
        <v>149</v>
      </c>
      <c r="G210" s="82" t="s">
        <v>292</v>
      </c>
      <c r="H210" s="82">
        <v>8</v>
      </c>
      <c r="I210" s="82" t="s">
        <v>298</v>
      </c>
      <c r="J210" s="82" t="s">
        <v>70</v>
      </c>
      <c r="K210" s="82" t="s">
        <v>656</v>
      </c>
    </row>
    <row r="211" spans="1:11" ht="13.5" x14ac:dyDescent="0.25">
      <c r="A211" s="82" t="s">
        <v>2387</v>
      </c>
      <c r="B211" s="83">
        <v>750</v>
      </c>
      <c r="C211" s="82" t="s">
        <v>400</v>
      </c>
      <c r="D211" s="82"/>
      <c r="E211" s="82" t="s">
        <v>996</v>
      </c>
      <c r="F211" s="82" t="s">
        <v>174</v>
      </c>
      <c r="G211" s="82" t="s">
        <v>401</v>
      </c>
      <c r="H211" s="82">
        <v>8</v>
      </c>
      <c r="I211" s="82" t="s">
        <v>298</v>
      </c>
      <c r="J211" s="82" t="s">
        <v>70</v>
      </c>
      <c r="K211" s="82" t="s">
        <v>2388</v>
      </c>
    </row>
    <row r="212" spans="1:11" ht="13.5" x14ac:dyDescent="0.25">
      <c r="A212" s="82" t="s">
        <v>1013</v>
      </c>
      <c r="B212" s="83">
        <v>5000</v>
      </c>
      <c r="C212" s="82" t="s">
        <v>1014</v>
      </c>
      <c r="D212" s="82" t="s">
        <v>636</v>
      </c>
      <c r="E212" s="82" t="s">
        <v>1015</v>
      </c>
      <c r="F212" s="82" t="s">
        <v>159</v>
      </c>
      <c r="G212" s="82" t="s">
        <v>1016</v>
      </c>
      <c r="H212" s="82">
        <v>8</v>
      </c>
      <c r="I212" s="82" t="s">
        <v>298</v>
      </c>
      <c r="J212" s="82" t="s">
        <v>70</v>
      </c>
      <c r="K212" s="82" t="s">
        <v>318</v>
      </c>
    </row>
    <row r="213" spans="1:11" ht="13.5" x14ac:dyDescent="0.25">
      <c r="A213" s="82" t="s">
        <v>933</v>
      </c>
      <c r="B213" s="83">
        <v>1279.3000000000002</v>
      </c>
      <c r="C213" s="82" t="s">
        <v>934</v>
      </c>
      <c r="D213" s="82"/>
      <c r="E213" s="82" t="s">
        <v>150</v>
      </c>
      <c r="F213" s="82" t="s">
        <v>149</v>
      </c>
      <c r="G213" s="82" t="s">
        <v>319</v>
      </c>
      <c r="H213" s="82">
        <v>8</v>
      </c>
      <c r="I213" s="82" t="s">
        <v>298</v>
      </c>
      <c r="J213" s="82" t="s">
        <v>70</v>
      </c>
      <c r="K213" s="82" t="s">
        <v>1589</v>
      </c>
    </row>
    <row r="214" spans="1:11" ht="13.5" x14ac:dyDescent="0.25">
      <c r="A214" s="82" t="s">
        <v>2390</v>
      </c>
      <c r="B214" s="83">
        <v>8865</v>
      </c>
      <c r="C214" s="82" t="s">
        <v>2391</v>
      </c>
      <c r="D214" s="82"/>
      <c r="E214" s="82" t="s">
        <v>2392</v>
      </c>
      <c r="F214" s="82" t="s">
        <v>146</v>
      </c>
      <c r="G214" s="82" t="s">
        <v>2393</v>
      </c>
      <c r="H214" s="82">
        <v>8</v>
      </c>
      <c r="I214" s="82" t="s">
        <v>298</v>
      </c>
      <c r="J214" s="82" t="s">
        <v>70</v>
      </c>
      <c r="K214" s="82" t="s">
        <v>2394</v>
      </c>
    </row>
    <row r="215" spans="1:11" ht="13.5" x14ac:dyDescent="0.25">
      <c r="A215" s="82" t="s">
        <v>1634</v>
      </c>
      <c r="B215" s="83">
        <v>1100</v>
      </c>
      <c r="C215" s="82" t="s">
        <v>1628</v>
      </c>
      <c r="D215" s="82"/>
      <c r="E215" s="82" t="s">
        <v>382</v>
      </c>
      <c r="F215" s="82" t="s">
        <v>149</v>
      </c>
      <c r="G215" s="82" t="s">
        <v>383</v>
      </c>
      <c r="H215" s="82">
        <v>8</v>
      </c>
      <c r="I215" s="82" t="s">
        <v>298</v>
      </c>
      <c r="J215" s="82" t="s">
        <v>70</v>
      </c>
      <c r="K215" s="82" t="s">
        <v>1635</v>
      </c>
    </row>
    <row r="216" spans="1:11" ht="13.5" x14ac:dyDescent="0.25">
      <c r="A216" s="82" t="s">
        <v>2396</v>
      </c>
      <c r="B216" s="83">
        <v>117410.64</v>
      </c>
      <c r="C216" s="82" t="s">
        <v>2397</v>
      </c>
      <c r="D216" s="82"/>
      <c r="E216" s="82" t="s">
        <v>2398</v>
      </c>
      <c r="F216" s="82" t="s">
        <v>148</v>
      </c>
      <c r="G216" s="82" t="s">
        <v>2399</v>
      </c>
      <c r="H216" s="82">
        <v>8</v>
      </c>
      <c r="I216" s="82" t="s">
        <v>298</v>
      </c>
      <c r="J216" s="82" t="s">
        <v>70</v>
      </c>
      <c r="K216" s="82" t="s">
        <v>2400</v>
      </c>
    </row>
    <row r="217" spans="1:11" ht="13.5" x14ac:dyDescent="0.25">
      <c r="A217" s="82" t="s">
        <v>1017</v>
      </c>
      <c r="B217" s="83">
        <v>9500</v>
      </c>
      <c r="C217" s="82" t="s">
        <v>739</v>
      </c>
      <c r="D217" s="82"/>
      <c r="E217" s="82" t="s">
        <v>158</v>
      </c>
      <c r="F217" s="82" t="s">
        <v>149</v>
      </c>
      <c r="G217" s="82" t="s">
        <v>300</v>
      </c>
      <c r="H217" s="82">
        <v>8</v>
      </c>
      <c r="I217" s="82" t="s">
        <v>298</v>
      </c>
      <c r="J217" s="82" t="s">
        <v>70</v>
      </c>
      <c r="K217" s="82" t="s">
        <v>318</v>
      </c>
    </row>
    <row r="218" spans="1:11" ht="13.5" x14ac:dyDescent="0.25">
      <c r="A218" s="82" t="s">
        <v>629</v>
      </c>
      <c r="B218" s="83">
        <v>350421.93</v>
      </c>
      <c r="C218" s="82" t="s">
        <v>630</v>
      </c>
      <c r="D218" s="82"/>
      <c r="E218" s="82" t="s">
        <v>158</v>
      </c>
      <c r="F218" s="82" t="s">
        <v>149</v>
      </c>
      <c r="G218" s="82" t="s">
        <v>631</v>
      </c>
      <c r="H218" s="82">
        <v>8</v>
      </c>
      <c r="I218" s="82" t="s">
        <v>298</v>
      </c>
      <c r="J218" s="82" t="s">
        <v>70</v>
      </c>
      <c r="K218" s="82" t="s">
        <v>1023</v>
      </c>
    </row>
    <row r="219" spans="1:11" ht="13.5" x14ac:dyDescent="0.25">
      <c r="A219" s="68" t="s">
        <v>296</v>
      </c>
      <c r="B219" s="71"/>
    </row>
    <row r="222" spans="1:11" x14ac:dyDescent="0.2">
      <c r="B222" s="90">
        <f>SUM(B2:B218)+SUM('Goods - FY18'!B2:B110)</f>
        <v>29424494.540000003</v>
      </c>
    </row>
    <row r="224" spans="1:11" x14ac:dyDescent="0.2">
      <c r="B224" s="91"/>
      <c r="C224" s="73"/>
    </row>
    <row r="225" spans="2:2" x14ac:dyDescent="0.2">
      <c r="B225" s="72"/>
    </row>
    <row r="226" spans="2:2" x14ac:dyDescent="0.2">
      <c r="B226" s="92"/>
    </row>
  </sheetData>
  <autoFilter ref="A1:K219" xr:uid="{00000000-0009-0000-0000-00001B000000}"/>
  <printOptions horizontalCentered="1"/>
  <pageMargins left="0" right="0" top="1" bottom="0.6" header="0.3" footer="0.3"/>
  <pageSetup scale="59" fitToHeight="0" orientation="portrait" r:id="rId1"/>
  <headerFooter>
    <oddHeader>&amp;C&amp;"Arial,Bold"LINCOLN UNIVERSITY
CONTRACTUAL AGREEMENT FOR FISCAL YEAR 2017/18
SERVICE CONTRACT</oddHeader>
    <oddFooter>&amp;L&amp;P of &amp;N&amp;R&amp;Z&amp;F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8"/>
  <sheetViews>
    <sheetView topLeftCell="A17" workbookViewId="0">
      <selection activeCell="A48" sqref="A48"/>
    </sheetView>
  </sheetViews>
  <sheetFormatPr defaultRowHeight="12.75" x14ac:dyDescent="0.2"/>
  <cols>
    <col min="1" max="1" width="41.140625" bestFit="1" customWidth="1"/>
    <col min="2" max="2" width="11.28515625" style="55" bestFit="1" customWidth="1"/>
    <col min="3" max="3" width="14.7109375" customWidth="1"/>
    <col min="4" max="4" width="39.28515625" bestFit="1" customWidth="1"/>
    <col min="5" max="5" width="11.28515625" style="55" bestFit="1" customWidth="1"/>
    <col min="7" max="7" width="9.85546875" bestFit="1" customWidth="1"/>
    <col min="9" max="9" width="10.28515625" bestFit="1" customWidth="1"/>
  </cols>
  <sheetData>
    <row r="1" spans="1:5" ht="36.75" customHeight="1" x14ac:dyDescent="0.25">
      <c r="A1" s="56" t="s">
        <v>132</v>
      </c>
      <c r="B1" s="40" t="s">
        <v>99</v>
      </c>
      <c r="C1" s="69"/>
      <c r="D1" s="53" t="s">
        <v>132</v>
      </c>
      <c r="E1" s="41" t="s">
        <v>99</v>
      </c>
    </row>
    <row r="2" spans="1:5" x14ac:dyDescent="0.2">
      <c r="A2" s="73" t="s">
        <v>2501</v>
      </c>
      <c r="B2" s="71">
        <v>3329.67</v>
      </c>
      <c r="D2" t="s">
        <v>2447</v>
      </c>
      <c r="E2" s="71">
        <v>9507.92</v>
      </c>
    </row>
    <row r="3" spans="1:5" x14ac:dyDescent="0.2">
      <c r="A3" t="s">
        <v>2401</v>
      </c>
      <c r="B3" s="71">
        <v>151.80000000000001</v>
      </c>
      <c r="D3" t="s">
        <v>2448</v>
      </c>
      <c r="E3" s="71">
        <v>17338.760000000002</v>
      </c>
    </row>
    <row r="4" spans="1:5" x14ac:dyDescent="0.2">
      <c r="A4" t="s">
        <v>2402</v>
      </c>
      <c r="B4" s="71">
        <v>1602.81</v>
      </c>
      <c r="D4" t="s">
        <v>2449</v>
      </c>
      <c r="E4" s="71">
        <v>11160.52</v>
      </c>
    </row>
    <row r="5" spans="1:5" x14ac:dyDescent="0.2">
      <c r="A5" t="s">
        <v>2403</v>
      </c>
      <c r="B5" s="71">
        <v>2893.7500000000014</v>
      </c>
      <c r="D5" s="73" t="s">
        <v>2450</v>
      </c>
      <c r="E5" s="71">
        <v>5031.93</v>
      </c>
    </row>
    <row r="6" spans="1:5" x14ac:dyDescent="0.2">
      <c r="A6" t="s">
        <v>2404</v>
      </c>
      <c r="B6" s="71">
        <v>1303.7599999999998</v>
      </c>
      <c r="D6" s="73" t="s">
        <v>2451</v>
      </c>
      <c r="E6" s="71">
        <v>4860.2300000000005</v>
      </c>
    </row>
    <row r="7" spans="1:5" x14ac:dyDescent="0.2">
      <c r="A7" t="s">
        <v>2405</v>
      </c>
      <c r="B7" s="71">
        <v>4038.69</v>
      </c>
      <c r="D7" t="s">
        <v>2452</v>
      </c>
      <c r="E7" s="71">
        <v>11426.390000000001</v>
      </c>
    </row>
    <row r="8" spans="1:5" x14ac:dyDescent="0.2">
      <c r="A8" t="s">
        <v>2406</v>
      </c>
      <c r="B8" s="71">
        <v>296.63</v>
      </c>
      <c r="D8" s="73" t="s">
        <v>2453</v>
      </c>
      <c r="E8" s="71">
        <v>4569.96</v>
      </c>
    </row>
    <row r="9" spans="1:5" x14ac:dyDescent="0.2">
      <c r="A9" t="s">
        <v>2407</v>
      </c>
      <c r="B9" s="71">
        <v>24240.800000000003</v>
      </c>
      <c r="D9" s="73" t="s">
        <v>2454</v>
      </c>
      <c r="E9" s="71">
        <v>15693.199999999999</v>
      </c>
    </row>
    <row r="10" spans="1:5" x14ac:dyDescent="0.2">
      <c r="A10" t="s">
        <v>2408</v>
      </c>
      <c r="B10" s="71">
        <v>27429.65</v>
      </c>
      <c r="D10" t="s">
        <v>2455</v>
      </c>
      <c r="E10" s="71">
        <v>69275.429999999978</v>
      </c>
    </row>
    <row r="11" spans="1:5" x14ac:dyDescent="0.2">
      <c r="A11" t="s">
        <v>2409</v>
      </c>
      <c r="B11" s="71">
        <v>17150.470000000005</v>
      </c>
      <c r="D11" t="s">
        <v>2456</v>
      </c>
      <c r="E11" s="71">
        <v>1683.9000000000003</v>
      </c>
    </row>
    <row r="12" spans="1:5" x14ac:dyDescent="0.2">
      <c r="A12" t="s">
        <v>2410</v>
      </c>
      <c r="B12" s="71">
        <v>9798.1400000000012</v>
      </c>
      <c r="D12" s="73" t="s">
        <v>2457</v>
      </c>
      <c r="E12" s="71">
        <v>4844.54</v>
      </c>
    </row>
    <row r="13" spans="1:5" x14ac:dyDescent="0.2">
      <c r="A13" t="s">
        <v>2411</v>
      </c>
      <c r="B13" s="71">
        <v>249.29999999999995</v>
      </c>
      <c r="D13" t="s">
        <v>2458</v>
      </c>
      <c r="E13" s="71">
        <v>8084.26</v>
      </c>
    </row>
    <row r="14" spans="1:5" x14ac:dyDescent="0.2">
      <c r="A14" t="s">
        <v>2412</v>
      </c>
      <c r="B14" s="71">
        <v>662.33999999999992</v>
      </c>
      <c r="D14" t="s">
        <v>2459</v>
      </c>
      <c r="E14" s="71">
        <v>1542.54</v>
      </c>
    </row>
    <row r="15" spans="1:5" x14ac:dyDescent="0.2">
      <c r="A15" t="s">
        <v>2413</v>
      </c>
      <c r="B15" s="71">
        <v>1234.3</v>
      </c>
      <c r="D15" t="s">
        <v>2460</v>
      </c>
      <c r="E15" s="71">
        <v>5931.1</v>
      </c>
    </row>
    <row r="16" spans="1:5" x14ac:dyDescent="0.2">
      <c r="A16" t="s">
        <v>2414</v>
      </c>
      <c r="B16" s="71">
        <v>54889.94</v>
      </c>
      <c r="D16" t="s">
        <v>2461</v>
      </c>
      <c r="E16" s="71">
        <v>1478.01</v>
      </c>
    </row>
    <row r="17" spans="1:5" x14ac:dyDescent="0.2">
      <c r="A17" t="s">
        <v>2415</v>
      </c>
      <c r="B17" s="71">
        <v>12407.269999999997</v>
      </c>
      <c r="D17" t="s">
        <v>2462</v>
      </c>
      <c r="E17" s="71">
        <v>13023.469999999988</v>
      </c>
    </row>
    <row r="18" spans="1:5" x14ac:dyDescent="0.2">
      <c r="A18" t="s">
        <v>2416</v>
      </c>
      <c r="B18" s="71">
        <v>532.11</v>
      </c>
      <c r="D18" t="s">
        <v>2463</v>
      </c>
      <c r="E18" s="71">
        <v>8572.68</v>
      </c>
    </row>
    <row r="19" spans="1:5" x14ac:dyDescent="0.2">
      <c r="A19" t="s">
        <v>2417</v>
      </c>
      <c r="B19" s="71">
        <v>806.5</v>
      </c>
      <c r="D19" t="s">
        <v>2464</v>
      </c>
      <c r="E19" s="71">
        <v>148.70000000000005</v>
      </c>
    </row>
    <row r="20" spans="1:5" x14ac:dyDescent="0.2">
      <c r="A20" t="s">
        <v>2418</v>
      </c>
      <c r="B20" s="71">
        <v>25386.07</v>
      </c>
      <c r="D20" t="s">
        <v>2465</v>
      </c>
      <c r="E20" s="71">
        <v>1822.29</v>
      </c>
    </row>
    <row r="21" spans="1:5" x14ac:dyDescent="0.2">
      <c r="A21" t="s">
        <v>2419</v>
      </c>
      <c r="B21" s="71">
        <v>832.84</v>
      </c>
      <c r="D21" t="s">
        <v>2466</v>
      </c>
      <c r="E21" s="71">
        <v>3450.7399999999984</v>
      </c>
    </row>
    <row r="22" spans="1:5" x14ac:dyDescent="0.2">
      <c r="A22" s="73" t="s">
        <v>2420</v>
      </c>
      <c r="B22" s="71">
        <v>29448.309999999998</v>
      </c>
      <c r="D22" t="s">
        <v>2467</v>
      </c>
      <c r="E22" s="71">
        <v>17619.480000000003</v>
      </c>
    </row>
    <row r="23" spans="1:5" x14ac:dyDescent="0.2">
      <c r="A23" t="s">
        <v>2421</v>
      </c>
      <c r="B23" s="71">
        <v>45542.92</v>
      </c>
      <c r="D23" t="s">
        <v>2468</v>
      </c>
      <c r="E23" s="71">
        <v>2680</v>
      </c>
    </row>
    <row r="24" spans="1:5" x14ac:dyDescent="0.2">
      <c r="A24" t="s">
        <v>2422</v>
      </c>
      <c r="B24" s="71">
        <v>13268.470000000001</v>
      </c>
      <c r="D24" t="s">
        <v>2469</v>
      </c>
      <c r="E24" s="71">
        <v>3604.79</v>
      </c>
    </row>
    <row r="25" spans="1:5" x14ac:dyDescent="0.2">
      <c r="A25" s="73" t="s">
        <v>2423</v>
      </c>
      <c r="B25" s="71">
        <v>21064.67</v>
      </c>
      <c r="D25" t="s">
        <v>2470</v>
      </c>
      <c r="E25" s="71">
        <v>1207.18</v>
      </c>
    </row>
    <row r="26" spans="1:5" x14ac:dyDescent="0.2">
      <c r="A26" s="73" t="s">
        <v>2424</v>
      </c>
      <c r="B26" s="71">
        <v>2570.46</v>
      </c>
      <c r="D26" t="s">
        <v>2471</v>
      </c>
      <c r="E26" s="71">
        <v>75.17</v>
      </c>
    </row>
    <row r="27" spans="1:5" x14ac:dyDescent="0.2">
      <c r="A27" s="73" t="s">
        <v>2425</v>
      </c>
      <c r="B27" s="71">
        <v>3258.77</v>
      </c>
      <c r="D27" t="s">
        <v>2472</v>
      </c>
      <c r="E27" s="71">
        <v>3222.64</v>
      </c>
    </row>
    <row r="28" spans="1:5" x14ac:dyDescent="0.2">
      <c r="A28" s="73" t="s">
        <v>2426</v>
      </c>
      <c r="B28" s="71">
        <v>29.420000000000016</v>
      </c>
      <c r="D28" t="s">
        <v>2473</v>
      </c>
      <c r="E28" s="71">
        <v>500</v>
      </c>
    </row>
    <row r="29" spans="1:5" x14ac:dyDescent="0.2">
      <c r="A29" s="73" t="s">
        <v>2427</v>
      </c>
      <c r="B29" s="71">
        <v>5879.29</v>
      </c>
      <c r="D29" t="s">
        <v>2474</v>
      </c>
      <c r="E29" s="71">
        <v>1379.18</v>
      </c>
    </row>
    <row r="30" spans="1:5" x14ac:dyDescent="0.2">
      <c r="A30" s="73" t="s">
        <v>2502</v>
      </c>
      <c r="B30" s="71">
        <v>1679.6399999999999</v>
      </c>
      <c r="D30" t="s">
        <v>2475</v>
      </c>
      <c r="E30" s="71">
        <v>3231.62</v>
      </c>
    </row>
    <row r="31" spans="1:5" x14ac:dyDescent="0.2">
      <c r="A31" t="s">
        <v>2428</v>
      </c>
      <c r="B31" s="71">
        <v>115084.30999999998</v>
      </c>
      <c r="D31" t="s">
        <v>2476</v>
      </c>
      <c r="E31" s="71">
        <v>20</v>
      </c>
    </row>
    <row r="32" spans="1:5" x14ac:dyDescent="0.2">
      <c r="A32" t="s">
        <v>2429</v>
      </c>
      <c r="B32" s="71">
        <v>388.95</v>
      </c>
      <c r="D32" t="s">
        <v>2477</v>
      </c>
      <c r="E32" s="71">
        <v>40701.160000000003</v>
      </c>
    </row>
    <row r="33" spans="1:5" x14ac:dyDescent="0.2">
      <c r="A33" s="73" t="s">
        <v>2430</v>
      </c>
      <c r="B33" s="71">
        <v>2736.57</v>
      </c>
      <c r="D33" t="s">
        <v>2478</v>
      </c>
      <c r="E33" s="71">
        <v>8708.9700000000012</v>
      </c>
    </row>
    <row r="34" spans="1:5" x14ac:dyDescent="0.2">
      <c r="A34" t="s">
        <v>2431</v>
      </c>
      <c r="B34" s="71">
        <v>122.6</v>
      </c>
      <c r="D34" s="73" t="s">
        <v>2479</v>
      </c>
      <c r="E34" s="71">
        <v>1876.73</v>
      </c>
    </row>
    <row r="35" spans="1:5" x14ac:dyDescent="0.2">
      <c r="A35" t="s">
        <v>2432</v>
      </c>
      <c r="B35" s="71">
        <v>1637.91</v>
      </c>
      <c r="D35" s="73" t="s">
        <v>2480</v>
      </c>
      <c r="E35" s="71">
        <v>19475.489999999998</v>
      </c>
    </row>
    <row r="36" spans="1:5" x14ac:dyDescent="0.2">
      <c r="A36" t="s">
        <v>2433</v>
      </c>
      <c r="B36" s="71">
        <v>12251.09</v>
      </c>
      <c r="D36" t="s">
        <v>2481</v>
      </c>
      <c r="E36" s="71">
        <v>5854.3099999999995</v>
      </c>
    </row>
    <row r="37" spans="1:5" x14ac:dyDescent="0.2">
      <c r="A37" t="s">
        <v>2434</v>
      </c>
      <c r="B37" s="71">
        <v>752.4</v>
      </c>
      <c r="D37" t="s">
        <v>2482</v>
      </c>
      <c r="E37" s="71">
        <v>1348.01</v>
      </c>
    </row>
    <row r="38" spans="1:5" x14ac:dyDescent="0.2">
      <c r="A38" t="s">
        <v>2435</v>
      </c>
      <c r="B38" s="71">
        <v>8303.970000000003</v>
      </c>
      <c r="D38" s="73" t="s">
        <v>2483</v>
      </c>
      <c r="E38" s="71">
        <v>5192.1600000000008</v>
      </c>
    </row>
    <row r="39" spans="1:5" x14ac:dyDescent="0.2">
      <c r="A39" s="73" t="s">
        <v>2436</v>
      </c>
      <c r="B39" s="71">
        <v>400</v>
      </c>
      <c r="D39" t="s">
        <v>2484</v>
      </c>
      <c r="E39" s="71">
        <v>542.16999999999996</v>
      </c>
    </row>
    <row r="40" spans="1:5" x14ac:dyDescent="0.2">
      <c r="A40" t="s">
        <v>2437</v>
      </c>
      <c r="B40" s="71">
        <v>4617.33</v>
      </c>
      <c r="D40" s="73" t="s">
        <v>2485</v>
      </c>
      <c r="E40" s="71">
        <v>18487.169999999998</v>
      </c>
    </row>
    <row r="41" spans="1:5" x14ac:dyDescent="0.2">
      <c r="A41" t="s">
        <v>342</v>
      </c>
      <c r="B41" s="71">
        <v>2987.38</v>
      </c>
      <c r="D41" t="s">
        <v>2486</v>
      </c>
      <c r="E41" s="71">
        <v>333.6</v>
      </c>
    </row>
    <row r="42" spans="1:5" x14ac:dyDescent="0.2">
      <c r="A42" s="73" t="s">
        <v>2438</v>
      </c>
      <c r="B42" s="71">
        <v>822.64</v>
      </c>
      <c r="D42" t="s">
        <v>2487</v>
      </c>
      <c r="E42" s="71">
        <v>8896.66</v>
      </c>
    </row>
    <row r="43" spans="1:5" x14ac:dyDescent="0.2">
      <c r="A43" s="73" t="s">
        <v>2439</v>
      </c>
      <c r="B43" s="71">
        <v>714.26</v>
      </c>
      <c r="D43" t="s">
        <v>2488</v>
      </c>
      <c r="E43" s="71">
        <v>553.80999999999995</v>
      </c>
    </row>
    <row r="44" spans="1:5" x14ac:dyDescent="0.2">
      <c r="A44" s="73" t="s">
        <v>2440</v>
      </c>
      <c r="B44" s="71">
        <v>4591.7700000000004</v>
      </c>
      <c r="D44" t="s">
        <v>2489</v>
      </c>
      <c r="E44" s="71">
        <v>4179.04</v>
      </c>
    </row>
    <row r="45" spans="1:5" x14ac:dyDescent="0.2">
      <c r="A45" t="s">
        <v>2441</v>
      </c>
      <c r="B45" s="71">
        <v>4017.4200000000005</v>
      </c>
      <c r="D45" t="s">
        <v>2490</v>
      </c>
      <c r="E45" s="71">
        <v>4848.08</v>
      </c>
    </row>
    <row r="46" spans="1:5" x14ac:dyDescent="0.2">
      <c r="A46" t="s">
        <v>2442</v>
      </c>
      <c r="B46" s="71">
        <v>68732.76999999999</v>
      </c>
      <c r="D46" t="s">
        <v>2491</v>
      </c>
      <c r="E46" s="71">
        <v>75373.3</v>
      </c>
    </row>
    <row r="47" spans="1:5" x14ac:dyDescent="0.2">
      <c r="A47" t="s">
        <v>2443</v>
      </c>
      <c r="B47" s="71">
        <v>3154.01</v>
      </c>
      <c r="D47" t="s">
        <v>2492</v>
      </c>
      <c r="E47" s="71">
        <v>1486.93</v>
      </c>
    </row>
    <row r="48" spans="1:5" x14ac:dyDescent="0.2">
      <c r="A48" t="s">
        <v>2444</v>
      </c>
      <c r="B48" s="71">
        <v>402.1</v>
      </c>
      <c r="D48" t="s">
        <v>2493</v>
      </c>
      <c r="E48" s="71">
        <v>4387.869999999999</v>
      </c>
    </row>
    <row r="49" spans="1:9" x14ac:dyDescent="0.2">
      <c r="A49" t="s">
        <v>2445</v>
      </c>
      <c r="B49" s="71">
        <v>4883.5599999999995</v>
      </c>
      <c r="D49" t="s">
        <v>2494</v>
      </c>
      <c r="E49" s="71">
        <v>33832.549999999996</v>
      </c>
    </row>
    <row r="50" spans="1:9" x14ac:dyDescent="0.2">
      <c r="A50" t="s">
        <v>2446</v>
      </c>
      <c r="B50" s="71">
        <v>4505.16</v>
      </c>
      <c r="D50" t="s">
        <v>2495</v>
      </c>
      <c r="E50" s="71">
        <v>14105.54</v>
      </c>
    </row>
    <row r="51" spans="1:9" x14ac:dyDescent="0.2">
      <c r="A51" s="71"/>
      <c r="B51" s="71"/>
      <c r="D51" t="s">
        <v>2496</v>
      </c>
      <c r="E51" s="71">
        <v>15706.27</v>
      </c>
    </row>
    <row r="52" spans="1:9" x14ac:dyDescent="0.2">
      <c r="A52" s="71"/>
      <c r="B52" s="71"/>
      <c r="E52" s="71"/>
    </row>
    <row r="53" spans="1:9" x14ac:dyDescent="0.2">
      <c r="A53" s="71"/>
      <c r="B53" s="71"/>
      <c r="E53" s="71"/>
    </row>
    <row r="54" spans="1:9" x14ac:dyDescent="0.2">
      <c r="A54" s="71"/>
      <c r="B54" s="71"/>
      <c r="E54" s="71"/>
    </row>
    <row r="55" spans="1:9" x14ac:dyDescent="0.2">
      <c r="B55" s="71"/>
      <c r="D55" s="71"/>
      <c r="E55" s="71"/>
    </row>
    <row r="56" spans="1:9" x14ac:dyDescent="0.2">
      <c r="B56" s="71"/>
      <c r="E56" s="112">
        <f>SUM(B2:B50)+SUM(D2:E55)</f>
        <v>1051961.44</v>
      </c>
    </row>
    <row r="57" spans="1:9" x14ac:dyDescent="0.2">
      <c r="A57" s="102" t="s">
        <v>1696</v>
      </c>
      <c r="E57"/>
    </row>
    <row r="59" spans="1:9" x14ac:dyDescent="0.2">
      <c r="G59" s="87"/>
      <c r="I59" s="72"/>
    </row>
    <row r="108" spans="1:2" ht="15" x14ac:dyDescent="0.25">
      <c r="A108" s="50"/>
      <c r="B108" s="55">
        <v>719698.55999999994</v>
      </c>
    </row>
  </sheetData>
  <printOptions horizontalCentered="1"/>
  <pageMargins left="0" right="0" top="1" bottom="0.75" header="0.3" footer="0.3"/>
  <pageSetup scale="80" orientation="portrait" r:id="rId1"/>
  <headerFooter>
    <oddHeader xml:space="preserve">&amp;C&amp;"Arial,Bold"Lincoln University
Total University General Funds Operating Expenditures
Travel, Subsistance, and Lodging
By Academic/Administrative Unit 2017/18
</oddHeader>
    <oddFooter>&amp;L&amp;P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420"/>
  <sheetViews>
    <sheetView workbookViewId="0">
      <selection activeCell="A2" sqref="A2:M420"/>
    </sheetView>
  </sheetViews>
  <sheetFormatPr defaultRowHeight="12.75" x14ac:dyDescent="0.2"/>
  <cols>
    <col min="1" max="1" width="17.28515625" bestFit="1" customWidth="1"/>
    <col min="2" max="2" width="32" bestFit="1" customWidth="1"/>
    <col min="3" max="3" width="12.42578125" bestFit="1" customWidth="1"/>
    <col min="4" max="4" width="29.7109375" bestFit="1" customWidth="1"/>
    <col min="5" max="5" width="29" bestFit="1" customWidth="1"/>
    <col min="6" max="6" width="17.7109375" bestFit="1" customWidth="1"/>
    <col min="7" max="7" width="7" bestFit="1" customWidth="1"/>
    <col min="8" max="8" width="10.7109375" bestFit="1" customWidth="1"/>
    <col min="9" max="10" width="6.42578125" customWidth="1"/>
    <col min="11" max="11" width="7" customWidth="1"/>
    <col min="12" max="12" width="40.140625" bestFit="1" customWidth="1"/>
    <col min="13" max="13" width="47.140625" bestFit="1" customWidth="1"/>
  </cols>
  <sheetData>
    <row r="1" spans="1:13" ht="15" x14ac:dyDescent="0.25">
      <c r="A1" s="106" t="s">
        <v>1697</v>
      </c>
      <c r="B1" s="106" t="s">
        <v>1698</v>
      </c>
      <c r="C1" s="106" t="s">
        <v>110</v>
      </c>
      <c r="D1" s="103" t="s">
        <v>1115</v>
      </c>
      <c r="E1" s="103" t="s">
        <v>1116</v>
      </c>
      <c r="F1" s="103" t="s">
        <v>212</v>
      </c>
      <c r="G1" s="103" t="s">
        <v>213</v>
      </c>
      <c r="H1" s="103" t="s">
        <v>214</v>
      </c>
      <c r="I1" s="103" t="s">
        <v>1117</v>
      </c>
      <c r="J1" s="103" t="s">
        <v>548</v>
      </c>
      <c r="K1" s="103" t="s">
        <v>549</v>
      </c>
      <c r="L1" s="103" t="s">
        <v>411</v>
      </c>
      <c r="M1" s="103" t="s">
        <v>1118</v>
      </c>
    </row>
    <row r="2" spans="1:13" x14ac:dyDescent="0.2">
      <c r="A2" t="s">
        <v>1119</v>
      </c>
      <c r="B2" t="s">
        <v>412</v>
      </c>
      <c r="C2" s="107">
        <v>17602.95</v>
      </c>
      <c r="D2" t="s">
        <v>740</v>
      </c>
      <c r="F2" t="s">
        <v>151</v>
      </c>
      <c r="G2" t="s">
        <v>148</v>
      </c>
      <c r="H2" t="s">
        <v>327</v>
      </c>
      <c r="I2">
        <v>1</v>
      </c>
      <c r="J2" t="s">
        <v>321</v>
      </c>
      <c r="K2" t="s">
        <v>322</v>
      </c>
      <c r="L2" t="s">
        <v>323</v>
      </c>
      <c r="M2" t="s">
        <v>341</v>
      </c>
    </row>
    <row r="3" spans="1:13" x14ac:dyDescent="0.2">
      <c r="A3" t="s">
        <v>1120</v>
      </c>
      <c r="B3" t="s">
        <v>741</v>
      </c>
      <c r="C3" s="107">
        <v>33473.65</v>
      </c>
      <c r="D3" t="s">
        <v>742</v>
      </c>
      <c r="F3" t="s">
        <v>743</v>
      </c>
      <c r="G3" t="s">
        <v>146</v>
      </c>
      <c r="H3" t="s">
        <v>744</v>
      </c>
      <c r="I3">
        <v>1</v>
      </c>
      <c r="J3" t="s">
        <v>321</v>
      </c>
      <c r="K3" t="s">
        <v>322</v>
      </c>
      <c r="L3" t="s">
        <v>323</v>
      </c>
      <c r="M3" t="s">
        <v>341</v>
      </c>
    </row>
    <row r="4" spans="1:13" x14ac:dyDescent="0.2">
      <c r="A4" t="s">
        <v>1121</v>
      </c>
      <c r="B4" t="s">
        <v>413</v>
      </c>
      <c r="C4" s="107">
        <v>111821.41</v>
      </c>
      <c r="D4" t="s">
        <v>1122</v>
      </c>
      <c r="F4" t="s">
        <v>154</v>
      </c>
      <c r="G4" t="s">
        <v>149</v>
      </c>
      <c r="H4" t="s">
        <v>1123</v>
      </c>
      <c r="I4">
        <v>1</v>
      </c>
      <c r="J4" t="s">
        <v>321</v>
      </c>
      <c r="K4" t="s">
        <v>322</v>
      </c>
      <c r="L4" t="s">
        <v>340</v>
      </c>
      <c r="M4" t="s">
        <v>341</v>
      </c>
    </row>
    <row r="5" spans="1:13" x14ac:dyDescent="0.2">
      <c r="A5" t="s">
        <v>1124</v>
      </c>
      <c r="B5" t="s">
        <v>414</v>
      </c>
      <c r="C5" s="107">
        <v>64044.72</v>
      </c>
      <c r="D5" t="s">
        <v>324</v>
      </c>
      <c r="F5" t="s">
        <v>325</v>
      </c>
      <c r="G5" t="s">
        <v>155</v>
      </c>
      <c r="H5" t="s">
        <v>326</v>
      </c>
      <c r="I5">
        <v>1</v>
      </c>
      <c r="J5" t="s">
        <v>321</v>
      </c>
      <c r="K5" t="s">
        <v>322</v>
      </c>
      <c r="L5" t="s">
        <v>323</v>
      </c>
      <c r="M5" t="s">
        <v>341</v>
      </c>
    </row>
    <row r="6" spans="1:13" x14ac:dyDescent="0.2">
      <c r="A6" t="s">
        <v>1125</v>
      </c>
      <c r="B6" t="s">
        <v>1126</v>
      </c>
      <c r="C6" s="107">
        <v>1234</v>
      </c>
      <c r="D6" t="s">
        <v>1127</v>
      </c>
      <c r="F6" t="s">
        <v>375</v>
      </c>
      <c r="G6" t="s">
        <v>156</v>
      </c>
      <c r="H6" t="s">
        <v>1128</v>
      </c>
      <c r="I6">
        <v>1</v>
      </c>
      <c r="J6" t="s">
        <v>321</v>
      </c>
      <c r="K6" t="s">
        <v>322</v>
      </c>
      <c r="L6" t="s">
        <v>1129</v>
      </c>
      <c r="M6" t="s">
        <v>341</v>
      </c>
    </row>
    <row r="7" spans="1:13" x14ac:dyDescent="0.2">
      <c r="A7" t="s">
        <v>1130</v>
      </c>
      <c r="B7" t="s">
        <v>415</v>
      </c>
      <c r="C7" s="107">
        <v>164475.4</v>
      </c>
      <c r="D7" t="s">
        <v>328</v>
      </c>
      <c r="F7" t="s">
        <v>329</v>
      </c>
      <c r="G7" t="s">
        <v>148</v>
      </c>
      <c r="H7" t="s">
        <v>330</v>
      </c>
      <c r="I7">
        <v>1</v>
      </c>
      <c r="J7" t="s">
        <v>321</v>
      </c>
      <c r="K7" t="s">
        <v>322</v>
      </c>
      <c r="L7" t="s">
        <v>323</v>
      </c>
      <c r="M7" t="s">
        <v>341</v>
      </c>
    </row>
    <row r="8" spans="1:13" x14ac:dyDescent="0.2">
      <c r="A8" t="s">
        <v>1131</v>
      </c>
      <c r="B8" t="s">
        <v>1132</v>
      </c>
      <c r="C8" s="107">
        <v>24640</v>
      </c>
      <c r="D8" t="s">
        <v>1035</v>
      </c>
      <c r="F8" t="s">
        <v>201</v>
      </c>
      <c r="G8" t="s">
        <v>168</v>
      </c>
      <c r="H8" t="s">
        <v>1036</v>
      </c>
      <c r="I8">
        <v>1</v>
      </c>
      <c r="J8" t="s">
        <v>321</v>
      </c>
      <c r="K8" t="s">
        <v>322</v>
      </c>
      <c r="L8" t="s">
        <v>46</v>
      </c>
      <c r="M8" t="s">
        <v>341</v>
      </c>
    </row>
    <row r="9" spans="1:13" x14ac:dyDescent="0.2">
      <c r="A9" t="s">
        <v>1133</v>
      </c>
      <c r="B9" t="s">
        <v>416</v>
      </c>
      <c r="C9" s="107">
        <v>462816.6</v>
      </c>
      <c r="D9" t="s">
        <v>335</v>
      </c>
      <c r="F9" t="s">
        <v>336</v>
      </c>
      <c r="G9" t="s">
        <v>157</v>
      </c>
      <c r="H9" t="s">
        <v>337</v>
      </c>
      <c r="I9">
        <v>1</v>
      </c>
      <c r="J9" t="s">
        <v>321</v>
      </c>
      <c r="K9" t="s">
        <v>322</v>
      </c>
      <c r="L9" t="s">
        <v>331</v>
      </c>
      <c r="M9" t="s">
        <v>341</v>
      </c>
    </row>
    <row r="10" spans="1:13" x14ac:dyDescent="0.2">
      <c r="A10" t="s">
        <v>1134</v>
      </c>
      <c r="B10" t="s">
        <v>1135</v>
      </c>
      <c r="C10" s="107">
        <v>2966.75</v>
      </c>
      <c r="D10" t="s">
        <v>1136</v>
      </c>
      <c r="E10" t="s">
        <v>1137</v>
      </c>
      <c r="F10" t="s">
        <v>1138</v>
      </c>
      <c r="G10" t="s">
        <v>146</v>
      </c>
      <c r="H10" t="s">
        <v>1139</v>
      </c>
      <c r="I10">
        <v>1</v>
      </c>
      <c r="J10" t="s">
        <v>321</v>
      </c>
      <c r="K10" t="s">
        <v>322</v>
      </c>
      <c r="L10" t="s">
        <v>1140</v>
      </c>
      <c r="M10" t="s">
        <v>341</v>
      </c>
    </row>
    <row r="11" spans="1:13" x14ac:dyDescent="0.2">
      <c r="A11" t="s">
        <v>1141</v>
      </c>
      <c r="B11" t="s">
        <v>417</v>
      </c>
      <c r="C11" s="107">
        <v>87173.25</v>
      </c>
      <c r="D11" t="s">
        <v>418</v>
      </c>
      <c r="F11" t="s">
        <v>161</v>
      </c>
      <c r="G11" t="s">
        <v>155</v>
      </c>
      <c r="H11" t="s">
        <v>339</v>
      </c>
      <c r="I11">
        <v>1</v>
      </c>
      <c r="J11" t="s">
        <v>321</v>
      </c>
      <c r="K11" t="s">
        <v>322</v>
      </c>
      <c r="L11" t="s">
        <v>331</v>
      </c>
      <c r="M11" t="s">
        <v>341</v>
      </c>
    </row>
    <row r="12" spans="1:13" x14ac:dyDescent="0.2">
      <c r="A12" t="s">
        <v>1142</v>
      </c>
      <c r="B12" t="s">
        <v>746</v>
      </c>
      <c r="C12" s="107">
        <v>5755.61</v>
      </c>
      <c r="D12" t="s">
        <v>747</v>
      </c>
      <c r="F12" t="s">
        <v>195</v>
      </c>
      <c r="G12" t="s">
        <v>149</v>
      </c>
      <c r="H12" t="s">
        <v>233</v>
      </c>
      <c r="I12">
        <v>1</v>
      </c>
      <c r="J12" t="s">
        <v>321</v>
      </c>
      <c r="K12" t="s">
        <v>322</v>
      </c>
      <c r="L12" t="s">
        <v>784</v>
      </c>
      <c r="M12" t="s">
        <v>341</v>
      </c>
    </row>
    <row r="13" spans="1:13" x14ac:dyDescent="0.2">
      <c r="A13" t="s">
        <v>1143</v>
      </c>
      <c r="B13" t="s">
        <v>419</v>
      </c>
      <c r="C13" s="107">
        <v>3484</v>
      </c>
      <c r="D13" t="s">
        <v>332</v>
      </c>
      <c r="F13" t="s">
        <v>333</v>
      </c>
      <c r="G13" t="s">
        <v>146</v>
      </c>
      <c r="H13" t="s">
        <v>334</v>
      </c>
      <c r="I13">
        <v>1</v>
      </c>
      <c r="J13" t="s">
        <v>321</v>
      </c>
      <c r="K13" t="s">
        <v>322</v>
      </c>
      <c r="L13" t="s">
        <v>331</v>
      </c>
      <c r="M13" t="s">
        <v>341</v>
      </c>
    </row>
    <row r="14" spans="1:13" x14ac:dyDescent="0.2">
      <c r="A14" t="s">
        <v>1144</v>
      </c>
      <c r="B14" t="s">
        <v>984</v>
      </c>
      <c r="C14" s="107">
        <v>10536.81</v>
      </c>
      <c r="D14" t="s">
        <v>1145</v>
      </c>
      <c r="F14" t="s">
        <v>1146</v>
      </c>
      <c r="G14" t="s">
        <v>179</v>
      </c>
      <c r="H14" t="s">
        <v>1147</v>
      </c>
      <c r="I14">
        <v>1</v>
      </c>
      <c r="J14" t="s">
        <v>321</v>
      </c>
      <c r="K14" t="s">
        <v>322</v>
      </c>
      <c r="L14" t="s">
        <v>331</v>
      </c>
      <c r="M14" t="s">
        <v>341</v>
      </c>
    </row>
    <row r="15" spans="1:13" x14ac:dyDescent="0.2">
      <c r="A15" t="s">
        <v>1148</v>
      </c>
      <c r="B15" t="s">
        <v>1037</v>
      </c>
      <c r="C15" s="107">
        <v>6900</v>
      </c>
      <c r="D15" t="s">
        <v>1038</v>
      </c>
      <c r="F15" t="s">
        <v>1039</v>
      </c>
      <c r="G15" t="s">
        <v>155</v>
      </c>
      <c r="H15" t="s">
        <v>1040</v>
      </c>
      <c r="I15">
        <v>1</v>
      </c>
      <c r="J15" t="s">
        <v>321</v>
      </c>
      <c r="K15" t="s">
        <v>322</v>
      </c>
      <c r="L15" t="s">
        <v>46</v>
      </c>
      <c r="M15" t="s">
        <v>341</v>
      </c>
    </row>
    <row r="16" spans="1:13" x14ac:dyDescent="0.2">
      <c r="A16" t="s">
        <v>1149</v>
      </c>
      <c r="B16" t="s">
        <v>1150</v>
      </c>
      <c r="C16" s="107">
        <v>7475</v>
      </c>
      <c r="D16" t="s">
        <v>1151</v>
      </c>
      <c r="F16" t="s">
        <v>1152</v>
      </c>
      <c r="G16" t="s">
        <v>146</v>
      </c>
      <c r="H16" t="s">
        <v>1153</v>
      </c>
      <c r="I16">
        <v>1</v>
      </c>
      <c r="J16" t="s">
        <v>321</v>
      </c>
      <c r="K16" t="s">
        <v>322</v>
      </c>
      <c r="L16" t="s">
        <v>331</v>
      </c>
      <c r="M16" t="s">
        <v>341</v>
      </c>
    </row>
    <row r="17" spans="1:13" x14ac:dyDescent="0.2">
      <c r="A17" t="s">
        <v>1154</v>
      </c>
      <c r="B17" t="s">
        <v>422</v>
      </c>
      <c r="C17" s="107">
        <v>96866.89</v>
      </c>
      <c r="D17" t="s">
        <v>423</v>
      </c>
      <c r="F17" t="s">
        <v>176</v>
      </c>
      <c r="G17" t="s">
        <v>148</v>
      </c>
      <c r="H17" t="s">
        <v>424</v>
      </c>
      <c r="I17">
        <v>1</v>
      </c>
      <c r="J17" t="s">
        <v>321</v>
      </c>
      <c r="K17" t="s">
        <v>322</v>
      </c>
      <c r="L17" t="s">
        <v>425</v>
      </c>
      <c r="M17" t="s">
        <v>341</v>
      </c>
    </row>
    <row r="18" spans="1:13" x14ac:dyDescent="0.2">
      <c r="A18" t="s">
        <v>1406</v>
      </c>
      <c r="B18" t="s">
        <v>935</v>
      </c>
      <c r="C18" s="107">
        <v>14000</v>
      </c>
      <c r="D18" t="s">
        <v>936</v>
      </c>
      <c r="F18" t="s">
        <v>937</v>
      </c>
      <c r="G18" t="s">
        <v>21</v>
      </c>
      <c r="H18" t="s">
        <v>938</v>
      </c>
      <c r="I18">
        <v>1</v>
      </c>
      <c r="J18" t="s">
        <v>321</v>
      </c>
      <c r="K18" t="s">
        <v>322</v>
      </c>
      <c r="L18" t="s">
        <v>939</v>
      </c>
      <c r="M18" t="s">
        <v>341</v>
      </c>
    </row>
    <row r="19" spans="1:13" x14ac:dyDescent="0.2">
      <c r="A19" t="s">
        <v>1430</v>
      </c>
      <c r="B19" t="s">
        <v>673</v>
      </c>
      <c r="C19" s="107">
        <v>10980</v>
      </c>
      <c r="D19" t="s">
        <v>674</v>
      </c>
      <c r="E19" t="s">
        <v>675</v>
      </c>
      <c r="F19" t="s">
        <v>171</v>
      </c>
      <c r="G19" t="s">
        <v>166</v>
      </c>
      <c r="H19" t="s">
        <v>676</v>
      </c>
      <c r="I19">
        <v>1</v>
      </c>
      <c r="J19" t="s">
        <v>321</v>
      </c>
      <c r="K19" t="s">
        <v>322</v>
      </c>
      <c r="L19" t="s">
        <v>46</v>
      </c>
      <c r="M19" t="s">
        <v>341</v>
      </c>
    </row>
    <row r="20" spans="1:13" x14ac:dyDescent="0.2">
      <c r="A20" t="s">
        <v>1497</v>
      </c>
      <c r="B20" t="s">
        <v>1498</v>
      </c>
      <c r="C20" s="107">
        <v>2725</v>
      </c>
      <c r="D20" t="s">
        <v>1499</v>
      </c>
      <c r="F20" t="s">
        <v>1699</v>
      </c>
      <c r="G20" t="s">
        <v>1700</v>
      </c>
      <c r="H20" t="s">
        <v>1500</v>
      </c>
      <c r="I20">
        <v>1</v>
      </c>
      <c r="J20" t="s">
        <v>321</v>
      </c>
      <c r="K20" t="s">
        <v>322</v>
      </c>
      <c r="L20" t="s">
        <v>1501</v>
      </c>
      <c r="M20" t="s">
        <v>341</v>
      </c>
    </row>
    <row r="21" spans="1:13" x14ac:dyDescent="0.2">
      <c r="A21" t="s">
        <v>1520</v>
      </c>
      <c r="B21" t="s">
        <v>941</v>
      </c>
      <c r="C21" s="107">
        <v>24443.8</v>
      </c>
      <c r="D21" t="s">
        <v>942</v>
      </c>
      <c r="E21" t="s">
        <v>635</v>
      </c>
      <c r="F21" t="s">
        <v>196</v>
      </c>
      <c r="G21" t="s">
        <v>149</v>
      </c>
      <c r="H21" t="s">
        <v>234</v>
      </c>
      <c r="I21">
        <v>1</v>
      </c>
      <c r="J21" t="s">
        <v>321</v>
      </c>
      <c r="K21" t="s">
        <v>322</v>
      </c>
      <c r="L21" t="s">
        <v>943</v>
      </c>
      <c r="M21" t="s">
        <v>341</v>
      </c>
    </row>
    <row r="22" spans="1:13" x14ac:dyDescent="0.2">
      <c r="A22" t="s">
        <v>1535</v>
      </c>
      <c r="B22" t="s">
        <v>1536</v>
      </c>
      <c r="C22" s="107">
        <v>8942</v>
      </c>
      <c r="D22" t="s">
        <v>1537</v>
      </c>
      <c r="E22" t="s">
        <v>1004</v>
      </c>
      <c r="F22" t="s">
        <v>171</v>
      </c>
      <c r="G22" t="s">
        <v>166</v>
      </c>
      <c r="H22" t="s">
        <v>1538</v>
      </c>
      <c r="I22">
        <v>1</v>
      </c>
      <c r="J22" t="s">
        <v>321</v>
      </c>
      <c r="K22" t="s">
        <v>322</v>
      </c>
      <c r="L22" t="s">
        <v>1539</v>
      </c>
      <c r="M22" t="s">
        <v>341</v>
      </c>
    </row>
    <row r="23" spans="1:13" x14ac:dyDescent="0.2">
      <c r="A23" t="s">
        <v>1545</v>
      </c>
      <c r="B23" t="s">
        <v>1546</v>
      </c>
      <c r="C23" s="107">
        <v>1450</v>
      </c>
      <c r="D23" t="s">
        <v>1547</v>
      </c>
      <c r="F23" t="s">
        <v>1548</v>
      </c>
      <c r="G23" t="s">
        <v>148</v>
      </c>
      <c r="H23" t="s">
        <v>1549</v>
      </c>
      <c r="I23">
        <v>1</v>
      </c>
      <c r="J23" t="s">
        <v>321</v>
      </c>
      <c r="K23" t="s">
        <v>322</v>
      </c>
      <c r="L23" t="s">
        <v>1550</v>
      </c>
      <c r="M23" t="s">
        <v>341</v>
      </c>
    </row>
    <row r="24" spans="1:13" x14ac:dyDescent="0.2">
      <c r="A24" t="s">
        <v>1551</v>
      </c>
      <c r="B24" t="s">
        <v>1552</v>
      </c>
      <c r="C24" s="107">
        <v>10125</v>
      </c>
      <c r="D24" t="s">
        <v>1553</v>
      </c>
      <c r="F24" t="s">
        <v>1554</v>
      </c>
      <c r="G24" t="s">
        <v>168</v>
      </c>
      <c r="H24" t="s">
        <v>1555</v>
      </c>
      <c r="I24">
        <v>1</v>
      </c>
      <c r="J24" t="s">
        <v>321</v>
      </c>
      <c r="K24" t="s">
        <v>322</v>
      </c>
      <c r="L24" t="s">
        <v>1129</v>
      </c>
      <c r="M24" t="s">
        <v>341</v>
      </c>
    </row>
    <row r="25" spans="1:13" x14ac:dyDescent="0.2">
      <c r="A25" t="s">
        <v>1701</v>
      </c>
      <c r="B25" t="s">
        <v>1702</v>
      </c>
      <c r="C25" s="107">
        <v>2225.8000000000002</v>
      </c>
      <c r="D25" t="s">
        <v>1703</v>
      </c>
      <c r="E25" t="s">
        <v>1704</v>
      </c>
      <c r="F25" t="s">
        <v>169</v>
      </c>
      <c r="G25" t="s">
        <v>170</v>
      </c>
      <c r="H25" t="s">
        <v>1705</v>
      </c>
      <c r="I25">
        <v>1</v>
      </c>
      <c r="J25" t="s">
        <v>321</v>
      </c>
      <c r="K25" t="s">
        <v>322</v>
      </c>
      <c r="L25" t="s">
        <v>1706</v>
      </c>
      <c r="M25" t="s">
        <v>341</v>
      </c>
    </row>
    <row r="26" spans="1:13" x14ac:dyDescent="0.2">
      <c r="A26" t="s">
        <v>1707</v>
      </c>
      <c r="B26" t="s">
        <v>1708</v>
      </c>
      <c r="C26" s="107">
        <v>4414</v>
      </c>
      <c r="D26" t="s">
        <v>1709</v>
      </c>
      <c r="E26" t="s">
        <v>657</v>
      </c>
      <c r="F26" t="s">
        <v>1710</v>
      </c>
      <c r="H26" t="s">
        <v>1711</v>
      </c>
      <c r="I26">
        <v>1</v>
      </c>
      <c r="J26" t="s">
        <v>321</v>
      </c>
      <c r="K26" t="s">
        <v>322</v>
      </c>
      <c r="L26" t="s">
        <v>939</v>
      </c>
      <c r="M26" t="s">
        <v>341</v>
      </c>
    </row>
    <row r="27" spans="1:13" x14ac:dyDescent="0.2">
      <c r="A27" t="s">
        <v>1712</v>
      </c>
      <c r="B27" t="s">
        <v>1713</v>
      </c>
      <c r="C27" s="107">
        <v>7500</v>
      </c>
      <c r="D27" t="s">
        <v>1714</v>
      </c>
      <c r="F27" t="s">
        <v>1715</v>
      </c>
      <c r="G27" t="s">
        <v>157</v>
      </c>
      <c r="H27" t="s">
        <v>1716</v>
      </c>
      <c r="I27">
        <v>1</v>
      </c>
      <c r="J27" t="s">
        <v>321</v>
      </c>
      <c r="K27" t="s">
        <v>322</v>
      </c>
      <c r="L27" t="s">
        <v>939</v>
      </c>
      <c r="M27" t="s">
        <v>341</v>
      </c>
    </row>
    <row r="28" spans="1:13" x14ac:dyDescent="0.2">
      <c r="A28" t="s">
        <v>1717</v>
      </c>
      <c r="B28" t="s">
        <v>1718</v>
      </c>
      <c r="C28" s="107">
        <v>1492</v>
      </c>
      <c r="D28" t="s">
        <v>1719</v>
      </c>
      <c r="F28" t="s">
        <v>599</v>
      </c>
      <c r="G28" t="s">
        <v>166</v>
      </c>
      <c r="H28" t="s">
        <v>1481</v>
      </c>
      <c r="I28">
        <v>1</v>
      </c>
      <c r="J28" t="s">
        <v>321</v>
      </c>
      <c r="K28" t="s">
        <v>322</v>
      </c>
      <c r="L28" t="s">
        <v>939</v>
      </c>
      <c r="M28" t="s">
        <v>341</v>
      </c>
    </row>
    <row r="29" spans="1:13" x14ac:dyDescent="0.2">
      <c r="A29" t="s">
        <v>1720</v>
      </c>
      <c r="B29" t="s">
        <v>1721</v>
      </c>
      <c r="C29" s="107">
        <v>6500</v>
      </c>
      <c r="D29" t="s">
        <v>1722</v>
      </c>
      <c r="F29" t="s">
        <v>632</v>
      </c>
      <c r="G29" t="s">
        <v>185</v>
      </c>
      <c r="H29" t="s">
        <v>1723</v>
      </c>
      <c r="I29">
        <v>1</v>
      </c>
      <c r="J29" t="s">
        <v>321</v>
      </c>
      <c r="K29" t="s">
        <v>322</v>
      </c>
      <c r="L29" t="s">
        <v>331</v>
      </c>
      <c r="M29" t="s">
        <v>341</v>
      </c>
    </row>
    <row r="30" spans="1:13" x14ac:dyDescent="0.2">
      <c r="A30" t="s">
        <v>1724</v>
      </c>
      <c r="B30" t="s">
        <v>1725</v>
      </c>
      <c r="C30" s="107">
        <v>1017</v>
      </c>
      <c r="D30" t="s">
        <v>1726</v>
      </c>
      <c r="E30" t="s">
        <v>1727</v>
      </c>
      <c r="F30" t="s">
        <v>372</v>
      </c>
      <c r="G30" t="s">
        <v>146</v>
      </c>
      <c r="H30" t="s">
        <v>766</v>
      </c>
      <c r="I30">
        <v>1</v>
      </c>
      <c r="J30" t="s">
        <v>321</v>
      </c>
      <c r="K30" t="s">
        <v>322</v>
      </c>
      <c r="L30" t="s">
        <v>331</v>
      </c>
      <c r="M30" t="s">
        <v>341</v>
      </c>
    </row>
    <row r="31" spans="1:13" x14ac:dyDescent="0.2">
      <c r="A31" t="s">
        <v>1728</v>
      </c>
      <c r="B31" t="s">
        <v>1729</v>
      </c>
      <c r="C31" s="107">
        <v>11572.87</v>
      </c>
      <c r="D31" t="s">
        <v>1730</v>
      </c>
      <c r="E31" t="s">
        <v>1004</v>
      </c>
      <c r="F31" t="s">
        <v>710</v>
      </c>
      <c r="G31" t="s">
        <v>174</v>
      </c>
      <c r="H31" t="s">
        <v>1731</v>
      </c>
      <c r="I31">
        <v>1</v>
      </c>
      <c r="J31" t="s">
        <v>321</v>
      </c>
      <c r="K31" t="s">
        <v>322</v>
      </c>
      <c r="L31" t="s">
        <v>331</v>
      </c>
      <c r="M31" t="s">
        <v>341</v>
      </c>
    </row>
    <row r="32" spans="1:13" x14ac:dyDescent="0.2">
      <c r="A32" t="s">
        <v>1155</v>
      </c>
      <c r="B32" t="s">
        <v>1041</v>
      </c>
      <c r="C32" s="107">
        <v>39736.36</v>
      </c>
      <c r="D32" t="s">
        <v>1042</v>
      </c>
      <c r="F32" t="s">
        <v>164</v>
      </c>
      <c r="G32" t="s">
        <v>153</v>
      </c>
      <c r="H32" t="s">
        <v>1043</v>
      </c>
      <c r="I32">
        <v>2</v>
      </c>
      <c r="J32" t="s">
        <v>321</v>
      </c>
      <c r="K32" t="s">
        <v>342</v>
      </c>
      <c r="L32" t="s">
        <v>343</v>
      </c>
      <c r="M32" t="s">
        <v>377</v>
      </c>
    </row>
    <row r="33" spans="1:13" x14ac:dyDescent="0.2">
      <c r="A33" t="s">
        <v>1156</v>
      </c>
      <c r="B33" t="s">
        <v>1157</v>
      </c>
      <c r="C33" s="107">
        <v>25090</v>
      </c>
      <c r="D33" t="s">
        <v>426</v>
      </c>
      <c r="F33" t="s">
        <v>427</v>
      </c>
      <c r="G33" t="s">
        <v>187</v>
      </c>
      <c r="H33" t="s">
        <v>428</v>
      </c>
      <c r="I33">
        <v>2</v>
      </c>
      <c r="J33" t="s">
        <v>321</v>
      </c>
      <c r="K33" t="s">
        <v>342</v>
      </c>
      <c r="L33" t="s">
        <v>343</v>
      </c>
      <c r="M33" t="s">
        <v>377</v>
      </c>
    </row>
    <row r="34" spans="1:13" x14ac:dyDescent="0.2">
      <c r="A34" t="s">
        <v>1158</v>
      </c>
      <c r="B34" t="s">
        <v>1159</v>
      </c>
      <c r="C34" s="107">
        <v>24216.66</v>
      </c>
      <c r="D34" t="s">
        <v>344</v>
      </c>
      <c r="F34" t="s">
        <v>169</v>
      </c>
      <c r="G34" t="s">
        <v>170</v>
      </c>
      <c r="H34" t="s">
        <v>345</v>
      </c>
      <c r="I34">
        <v>2</v>
      </c>
      <c r="J34" t="s">
        <v>321</v>
      </c>
      <c r="K34" t="s">
        <v>342</v>
      </c>
      <c r="L34" t="s">
        <v>343</v>
      </c>
      <c r="M34" t="s">
        <v>377</v>
      </c>
    </row>
    <row r="35" spans="1:13" x14ac:dyDescent="0.2">
      <c r="A35" t="s">
        <v>1160</v>
      </c>
      <c r="B35" t="s">
        <v>429</v>
      </c>
      <c r="C35" s="107">
        <v>6655.9</v>
      </c>
      <c r="D35" t="s">
        <v>1161</v>
      </c>
      <c r="F35" t="s">
        <v>370</v>
      </c>
      <c r="G35" t="s">
        <v>146</v>
      </c>
      <c r="H35" t="s">
        <v>371</v>
      </c>
      <c r="I35">
        <v>2</v>
      </c>
      <c r="J35" t="s">
        <v>321</v>
      </c>
      <c r="K35" t="s">
        <v>342</v>
      </c>
      <c r="L35" t="s">
        <v>550</v>
      </c>
      <c r="M35" t="s">
        <v>377</v>
      </c>
    </row>
    <row r="36" spans="1:13" x14ac:dyDescent="0.2">
      <c r="A36" t="s">
        <v>1162</v>
      </c>
      <c r="B36" t="s">
        <v>748</v>
      </c>
      <c r="C36" s="107">
        <v>6507.57</v>
      </c>
      <c r="D36" t="s">
        <v>749</v>
      </c>
      <c r="F36" t="s">
        <v>750</v>
      </c>
      <c r="G36" t="s">
        <v>149</v>
      </c>
      <c r="H36" t="s">
        <v>751</v>
      </c>
      <c r="I36">
        <v>2</v>
      </c>
      <c r="J36" t="s">
        <v>321</v>
      </c>
      <c r="K36" t="s">
        <v>342</v>
      </c>
      <c r="L36" t="s">
        <v>752</v>
      </c>
      <c r="M36" t="s">
        <v>377</v>
      </c>
    </row>
    <row r="37" spans="1:13" x14ac:dyDescent="0.2">
      <c r="A37" t="s">
        <v>1163</v>
      </c>
      <c r="B37" t="s">
        <v>1044</v>
      </c>
      <c r="C37" s="107">
        <v>45091.97</v>
      </c>
      <c r="D37" t="s">
        <v>1045</v>
      </c>
      <c r="F37" t="s">
        <v>1046</v>
      </c>
      <c r="G37" t="s">
        <v>155</v>
      </c>
      <c r="H37" t="s">
        <v>1047</v>
      </c>
      <c r="I37">
        <v>2</v>
      </c>
      <c r="J37" t="s">
        <v>321</v>
      </c>
      <c r="K37" t="s">
        <v>342</v>
      </c>
      <c r="L37" t="s">
        <v>1048</v>
      </c>
      <c r="M37" t="s">
        <v>377</v>
      </c>
    </row>
    <row r="38" spans="1:13" x14ac:dyDescent="0.2">
      <c r="A38" t="s">
        <v>1164</v>
      </c>
      <c r="B38" t="s">
        <v>430</v>
      </c>
      <c r="C38" s="107">
        <v>3422.11</v>
      </c>
      <c r="D38" t="s">
        <v>374</v>
      </c>
      <c r="F38" t="s">
        <v>375</v>
      </c>
      <c r="G38" t="s">
        <v>165</v>
      </c>
      <c r="H38" t="s">
        <v>376</v>
      </c>
      <c r="I38">
        <v>2</v>
      </c>
      <c r="J38" t="s">
        <v>321</v>
      </c>
      <c r="K38" t="s">
        <v>342</v>
      </c>
      <c r="L38" t="s">
        <v>373</v>
      </c>
      <c r="M38" t="s">
        <v>377</v>
      </c>
    </row>
    <row r="39" spans="1:13" x14ac:dyDescent="0.2">
      <c r="A39" t="s">
        <v>1165</v>
      </c>
      <c r="B39" t="s">
        <v>431</v>
      </c>
      <c r="C39" s="107">
        <v>3205</v>
      </c>
      <c r="D39" t="s">
        <v>753</v>
      </c>
      <c r="E39" t="s">
        <v>754</v>
      </c>
      <c r="F39" t="s">
        <v>365</v>
      </c>
      <c r="G39" t="s">
        <v>174</v>
      </c>
      <c r="H39" t="s">
        <v>366</v>
      </c>
      <c r="I39">
        <v>2</v>
      </c>
      <c r="J39" t="s">
        <v>321</v>
      </c>
      <c r="K39" t="s">
        <v>342</v>
      </c>
      <c r="L39" t="s">
        <v>364</v>
      </c>
      <c r="M39" t="s">
        <v>377</v>
      </c>
    </row>
    <row r="40" spans="1:13" x14ac:dyDescent="0.2">
      <c r="A40" t="s">
        <v>1166</v>
      </c>
      <c r="B40" t="s">
        <v>432</v>
      </c>
      <c r="C40" s="107">
        <v>53992</v>
      </c>
      <c r="D40" t="s">
        <v>755</v>
      </c>
      <c r="F40" t="s">
        <v>285</v>
      </c>
      <c r="G40" t="s">
        <v>286</v>
      </c>
      <c r="H40" t="s">
        <v>756</v>
      </c>
      <c r="I40">
        <v>2</v>
      </c>
      <c r="J40" t="s">
        <v>321</v>
      </c>
      <c r="K40" t="s">
        <v>342</v>
      </c>
      <c r="L40" t="s">
        <v>359</v>
      </c>
      <c r="M40" t="s">
        <v>377</v>
      </c>
    </row>
    <row r="41" spans="1:13" x14ac:dyDescent="0.2">
      <c r="A41" t="s">
        <v>1167</v>
      </c>
      <c r="B41" t="s">
        <v>1049</v>
      </c>
      <c r="C41" s="107">
        <v>27996.79</v>
      </c>
      <c r="D41" t="s">
        <v>757</v>
      </c>
      <c r="F41" t="s">
        <v>154</v>
      </c>
      <c r="G41" t="s">
        <v>149</v>
      </c>
      <c r="H41" t="s">
        <v>758</v>
      </c>
      <c r="I41">
        <v>2</v>
      </c>
      <c r="J41" t="s">
        <v>321</v>
      </c>
      <c r="K41" t="s">
        <v>342</v>
      </c>
      <c r="L41" t="s">
        <v>354</v>
      </c>
      <c r="M41" t="s">
        <v>377</v>
      </c>
    </row>
    <row r="42" spans="1:13" x14ac:dyDescent="0.2">
      <c r="A42" t="s">
        <v>1168</v>
      </c>
      <c r="B42" t="s">
        <v>1169</v>
      </c>
      <c r="C42" s="107">
        <v>1403.05</v>
      </c>
      <c r="D42" t="s">
        <v>551</v>
      </c>
      <c r="F42" t="s">
        <v>197</v>
      </c>
      <c r="G42" t="s">
        <v>149</v>
      </c>
      <c r="H42" t="s">
        <v>235</v>
      </c>
      <c r="I42">
        <v>2</v>
      </c>
      <c r="J42" t="s">
        <v>321</v>
      </c>
      <c r="K42" t="s">
        <v>342</v>
      </c>
      <c r="L42" t="s">
        <v>347</v>
      </c>
      <c r="M42" t="s">
        <v>377</v>
      </c>
    </row>
    <row r="43" spans="1:13" x14ac:dyDescent="0.2">
      <c r="A43" t="s">
        <v>1170</v>
      </c>
      <c r="B43" t="s">
        <v>1050</v>
      </c>
      <c r="C43" s="107">
        <v>7803.45</v>
      </c>
      <c r="D43" t="s">
        <v>1051</v>
      </c>
      <c r="F43" t="s">
        <v>1052</v>
      </c>
      <c r="G43" t="s">
        <v>170</v>
      </c>
      <c r="H43" t="s">
        <v>1053</v>
      </c>
      <c r="I43">
        <v>2</v>
      </c>
      <c r="J43" t="s">
        <v>321</v>
      </c>
      <c r="K43" t="s">
        <v>342</v>
      </c>
      <c r="L43" t="s">
        <v>1054</v>
      </c>
      <c r="M43" t="s">
        <v>377</v>
      </c>
    </row>
    <row r="44" spans="1:13" x14ac:dyDescent="0.2">
      <c r="A44" t="s">
        <v>1171</v>
      </c>
      <c r="B44" t="s">
        <v>1055</v>
      </c>
      <c r="C44" s="107">
        <v>1304.4000000000001</v>
      </c>
      <c r="D44" t="s">
        <v>1056</v>
      </c>
      <c r="F44" t="s">
        <v>1057</v>
      </c>
      <c r="G44" t="s">
        <v>177</v>
      </c>
      <c r="H44" t="s">
        <v>1058</v>
      </c>
      <c r="I44">
        <v>2</v>
      </c>
      <c r="J44" t="s">
        <v>321</v>
      </c>
      <c r="K44" t="s">
        <v>342</v>
      </c>
      <c r="L44" t="s">
        <v>1172</v>
      </c>
      <c r="M44" t="s">
        <v>377</v>
      </c>
    </row>
    <row r="45" spans="1:13" x14ac:dyDescent="0.2">
      <c r="A45" t="s">
        <v>1173</v>
      </c>
      <c r="B45" t="s">
        <v>759</v>
      </c>
      <c r="C45" s="107">
        <v>2570.73</v>
      </c>
      <c r="D45" t="s">
        <v>355</v>
      </c>
      <c r="F45" t="s">
        <v>356</v>
      </c>
      <c r="G45" t="s">
        <v>149</v>
      </c>
      <c r="H45" t="s">
        <v>357</v>
      </c>
      <c r="I45">
        <v>2</v>
      </c>
      <c r="J45" t="s">
        <v>321</v>
      </c>
      <c r="K45" t="s">
        <v>342</v>
      </c>
      <c r="L45" t="s">
        <v>358</v>
      </c>
      <c r="M45" t="s">
        <v>377</v>
      </c>
    </row>
    <row r="46" spans="1:13" x14ac:dyDescent="0.2">
      <c r="A46" t="s">
        <v>1174</v>
      </c>
      <c r="B46" t="s">
        <v>433</v>
      </c>
      <c r="C46" s="107">
        <v>4880</v>
      </c>
      <c r="D46" t="s">
        <v>352</v>
      </c>
      <c r="F46" t="s">
        <v>348</v>
      </c>
      <c r="G46" t="s">
        <v>179</v>
      </c>
      <c r="H46" t="s">
        <v>353</v>
      </c>
      <c r="I46">
        <v>2</v>
      </c>
      <c r="J46" t="s">
        <v>321</v>
      </c>
      <c r="K46" t="s">
        <v>342</v>
      </c>
      <c r="L46" t="s">
        <v>351</v>
      </c>
      <c r="M46" t="s">
        <v>377</v>
      </c>
    </row>
    <row r="47" spans="1:13" x14ac:dyDescent="0.2">
      <c r="A47" t="s">
        <v>1175</v>
      </c>
      <c r="B47" t="s">
        <v>434</v>
      </c>
      <c r="C47" s="107">
        <v>14147.5</v>
      </c>
      <c r="D47" t="s">
        <v>346</v>
      </c>
      <c r="F47" t="s">
        <v>163</v>
      </c>
      <c r="G47" t="s">
        <v>149</v>
      </c>
      <c r="H47" t="s">
        <v>219</v>
      </c>
      <c r="I47">
        <v>2</v>
      </c>
      <c r="J47" t="s">
        <v>321</v>
      </c>
      <c r="K47" t="s">
        <v>342</v>
      </c>
      <c r="L47" t="s">
        <v>347</v>
      </c>
      <c r="M47" t="s">
        <v>377</v>
      </c>
    </row>
    <row r="48" spans="1:13" x14ac:dyDescent="0.2">
      <c r="A48" t="s">
        <v>1176</v>
      </c>
      <c r="B48" t="s">
        <v>760</v>
      </c>
      <c r="C48" s="107">
        <v>1696</v>
      </c>
      <c r="D48" t="s">
        <v>761</v>
      </c>
      <c r="E48" t="s">
        <v>762</v>
      </c>
      <c r="F48" t="s">
        <v>763</v>
      </c>
      <c r="G48" t="s">
        <v>149</v>
      </c>
      <c r="H48" t="s">
        <v>764</v>
      </c>
      <c r="I48">
        <v>2</v>
      </c>
      <c r="J48" t="s">
        <v>321</v>
      </c>
      <c r="K48" t="s">
        <v>342</v>
      </c>
      <c r="L48" t="s">
        <v>1059</v>
      </c>
      <c r="M48" t="s">
        <v>377</v>
      </c>
    </row>
    <row r="49" spans="1:13" x14ac:dyDescent="0.2">
      <c r="A49" t="s">
        <v>1177</v>
      </c>
      <c r="B49" t="s">
        <v>436</v>
      </c>
      <c r="C49" s="107">
        <v>9833.64</v>
      </c>
      <c r="D49" t="s">
        <v>437</v>
      </c>
      <c r="F49" t="s">
        <v>171</v>
      </c>
      <c r="G49" t="s">
        <v>166</v>
      </c>
      <c r="H49" t="s">
        <v>363</v>
      </c>
      <c r="I49">
        <v>2</v>
      </c>
      <c r="J49" t="s">
        <v>321</v>
      </c>
      <c r="K49" t="s">
        <v>342</v>
      </c>
      <c r="L49" t="s">
        <v>362</v>
      </c>
      <c r="M49" t="s">
        <v>377</v>
      </c>
    </row>
    <row r="50" spans="1:13" x14ac:dyDescent="0.2">
      <c r="A50" t="s">
        <v>1178</v>
      </c>
      <c r="B50" t="s">
        <v>1179</v>
      </c>
      <c r="C50" s="107">
        <v>48839.35</v>
      </c>
      <c r="D50" t="s">
        <v>1180</v>
      </c>
      <c r="F50" t="s">
        <v>169</v>
      </c>
      <c r="G50" t="s">
        <v>170</v>
      </c>
      <c r="H50" t="s">
        <v>1181</v>
      </c>
      <c r="I50">
        <v>2</v>
      </c>
      <c r="J50" t="s">
        <v>321</v>
      </c>
      <c r="K50" t="s">
        <v>342</v>
      </c>
      <c r="L50" t="s">
        <v>1182</v>
      </c>
      <c r="M50" t="s">
        <v>377</v>
      </c>
    </row>
    <row r="51" spans="1:13" x14ac:dyDescent="0.2">
      <c r="A51" t="s">
        <v>1183</v>
      </c>
      <c r="B51" t="s">
        <v>1060</v>
      </c>
      <c r="C51" s="107">
        <v>19226.63</v>
      </c>
      <c r="D51" t="s">
        <v>1061</v>
      </c>
      <c r="E51" t="s">
        <v>367</v>
      </c>
      <c r="F51" t="s">
        <v>368</v>
      </c>
      <c r="G51" t="s">
        <v>173</v>
      </c>
      <c r="H51" t="s">
        <v>369</v>
      </c>
      <c r="I51">
        <v>2</v>
      </c>
      <c r="J51" t="s">
        <v>321</v>
      </c>
      <c r="K51" t="s">
        <v>342</v>
      </c>
      <c r="L51" t="s">
        <v>550</v>
      </c>
      <c r="M51" t="s">
        <v>377</v>
      </c>
    </row>
    <row r="52" spans="1:13" x14ac:dyDescent="0.2">
      <c r="A52" t="s">
        <v>1184</v>
      </c>
      <c r="B52" t="s">
        <v>446</v>
      </c>
      <c r="C52" s="107">
        <v>1351397.41</v>
      </c>
      <c r="D52" t="s">
        <v>447</v>
      </c>
      <c r="F52" t="s">
        <v>158</v>
      </c>
      <c r="G52" t="s">
        <v>149</v>
      </c>
      <c r="H52" t="s">
        <v>380</v>
      </c>
      <c r="I52">
        <v>2</v>
      </c>
      <c r="J52" t="s">
        <v>321</v>
      </c>
      <c r="K52" t="s">
        <v>342</v>
      </c>
      <c r="L52" t="s">
        <v>351</v>
      </c>
      <c r="M52" t="s">
        <v>377</v>
      </c>
    </row>
    <row r="53" spans="1:13" x14ac:dyDescent="0.2">
      <c r="A53" t="s">
        <v>1185</v>
      </c>
      <c r="B53" t="s">
        <v>1186</v>
      </c>
      <c r="C53" s="107">
        <v>5017</v>
      </c>
      <c r="D53" t="s">
        <v>1187</v>
      </c>
      <c r="F53" t="s">
        <v>161</v>
      </c>
      <c r="G53" t="s">
        <v>155</v>
      </c>
      <c r="H53" t="s">
        <v>1188</v>
      </c>
      <c r="I53">
        <v>2</v>
      </c>
      <c r="J53" t="s">
        <v>321</v>
      </c>
      <c r="K53" t="s">
        <v>342</v>
      </c>
      <c r="L53" t="s">
        <v>1189</v>
      </c>
      <c r="M53" t="s">
        <v>377</v>
      </c>
    </row>
    <row r="54" spans="1:13" x14ac:dyDescent="0.2">
      <c r="A54" t="s">
        <v>1190</v>
      </c>
      <c r="B54" t="s">
        <v>1191</v>
      </c>
      <c r="C54" s="107">
        <v>1041.75</v>
      </c>
      <c r="D54" t="s">
        <v>1192</v>
      </c>
      <c r="F54" t="s">
        <v>1193</v>
      </c>
      <c r="G54" t="s">
        <v>184</v>
      </c>
      <c r="H54" t="s">
        <v>1194</v>
      </c>
      <c r="I54">
        <v>2</v>
      </c>
      <c r="J54" t="s">
        <v>321</v>
      </c>
      <c r="K54" t="s">
        <v>342</v>
      </c>
      <c r="L54" t="s">
        <v>1172</v>
      </c>
      <c r="M54" t="s">
        <v>377</v>
      </c>
    </row>
    <row r="55" spans="1:13" x14ac:dyDescent="0.2">
      <c r="A55" t="s">
        <v>1195</v>
      </c>
      <c r="B55" t="s">
        <v>1196</v>
      </c>
      <c r="C55" s="107">
        <v>1126.96</v>
      </c>
      <c r="D55" t="s">
        <v>1197</v>
      </c>
      <c r="F55" t="s">
        <v>1198</v>
      </c>
      <c r="G55" t="s">
        <v>177</v>
      </c>
      <c r="H55" t="s">
        <v>1199</v>
      </c>
      <c r="I55">
        <v>2</v>
      </c>
      <c r="J55" t="s">
        <v>321</v>
      </c>
      <c r="K55" t="s">
        <v>342</v>
      </c>
      <c r="L55" t="s">
        <v>1200</v>
      </c>
      <c r="M55" t="s">
        <v>377</v>
      </c>
    </row>
    <row r="56" spans="1:13" x14ac:dyDescent="0.2">
      <c r="A56" t="s">
        <v>1202</v>
      </c>
      <c r="B56" t="s">
        <v>552</v>
      </c>
      <c r="C56" s="107">
        <v>5680.24</v>
      </c>
      <c r="D56" t="s">
        <v>553</v>
      </c>
      <c r="F56" t="s">
        <v>163</v>
      </c>
      <c r="G56" t="s">
        <v>149</v>
      </c>
      <c r="H56" t="s">
        <v>218</v>
      </c>
      <c r="I56">
        <v>2</v>
      </c>
      <c r="J56" t="s">
        <v>321</v>
      </c>
      <c r="K56" t="s">
        <v>342</v>
      </c>
      <c r="L56" t="s">
        <v>569</v>
      </c>
      <c r="M56" t="s">
        <v>377</v>
      </c>
    </row>
    <row r="57" spans="1:13" x14ac:dyDescent="0.2">
      <c r="A57" t="s">
        <v>1203</v>
      </c>
      <c r="B57" t="s">
        <v>438</v>
      </c>
      <c r="C57" s="107">
        <v>34787.03</v>
      </c>
      <c r="D57" t="s">
        <v>1063</v>
      </c>
      <c r="F57" t="s">
        <v>191</v>
      </c>
      <c r="G57" t="s">
        <v>149</v>
      </c>
      <c r="H57" t="s">
        <v>230</v>
      </c>
      <c r="I57">
        <v>2</v>
      </c>
      <c r="J57" t="s">
        <v>321</v>
      </c>
      <c r="K57" t="s">
        <v>342</v>
      </c>
      <c r="L57" t="s">
        <v>343</v>
      </c>
      <c r="M57" t="s">
        <v>377</v>
      </c>
    </row>
    <row r="58" spans="1:13" x14ac:dyDescent="0.2">
      <c r="A58" t="s">
        <v>1204</v>
      </c>
      <c r="B58" t="s">
        <v>1064</v>
      </c>
      <c r="C58" s="107">
        <v>1316.03</v>
      </c>
      <c r="D58" t="s">
        <v>1065</v>
      </c>
      <c r="E58" t="s">
        <v>1066</v>
      </c>
      <c r="F58" t="s">
        <v>1024</v>
      </c>
      <c r="G58" t="s">
        <v>149</v>
      </c>
      <c r="H58" t="s">
        <v>626</v>
      </c>
      <c r="I58">
        <v>2</v>
      </c>
      <c r="J58" t="s">
        <v>321</v>
      </c>
      <c r="K58" t="s">
        <v>342</v>
      </c>
      <c r="L58" t="s">
        <v>351</v>
      </c>
      <c r="M58" t="s">
        <v>377</v>
      </c>
    </row>
    <row r="59" spans="1:13" x14ac:dyDescent="0.2">
      <c r="A59" t="s">
        <v>1732</v>
      </c>
      <c r="B59" t="s">
        <v>1733</v>
      </c>
      <c r="C59" s="107">
        <v>1524.42</v>
      </c>
      <c r="D59" t="s">
        <v>1734</v>
      </c>
      <c r="F59" t="s">
        <v>1735</v>
      </c>
      <c r="G59" t="s">
        <v>166</v>
      </c>
      <c r="H59" t="s">
        <v>1736</v>
      </c>
      <c r="I59">
        <v>2</v>
      </c>
      <c r="J59" t="s">
        <v>321</v>
      </c>
      <c r="K59" t="s">
        <v>342</v>
      </c>
      <c r="L59" t="s">
        <v>351</v>
      </c>
      <c r="M59" t="s">
        <v>377</v>
      </c>
    </row>
    <row r="60" spans="1:13" x14ac:dyDescent="0.2">
      <c r="A60" t="s">
        <v>1737</v>
      </c>
      <c r="B60" t="s">
        <v>1738</v>
      </c>
      <c r="C60" s="107">
        <v>3342.25</v>
      </c>
      <c r="D60" t="s">
        <v>1739</v>
      </c>
      <c r="E60" t="s">
        <v>1740</v>
      </c>
      <c r="F60" t="s">
        <v>1741</v>
      </c>
      <c r="G60" t="s">
        <v>172</v>
      </c>
      <c r="H60" t="s">
        <v>1742</v>
      </c>
      <c r="I60">
        <v>2</v>
      </c>
      <c r="J60" t="s">
        <v>321</v>
      </c>
      <c r="K60" t="s">
        <v>342</v>
      </c>
      <c r="L60" t="s">
        <v>1743</v>
      </c>
      <c r="M60" t="s">
        <v>377</v>
      </c>
    </row>
    <row r="61" spans="1:13" x14ac:dyDescent="0.2">
      <c r="A61" t="s">
        <v>1744</v>
      </c>
      <c r="B61" t="s">
        <v>1745</v>
      </c>
      <c r="C61" s="107">
        <v>6900</v>
      </c>
      <c r="D61" t="s">
        <v>1746</v>
      </c>
      <c r="F61" t="s">
        <v>1747</v>
      </c>
      <c r="G61" t="s">
        <v>172</v>
      </c>
      <c r="H61" t="s">
        <v>1748</v>
      </c>
      <c r="I61">
        <v>2</v>
      </c>
      <c r="J61" t="s">
        <v>321</v>
      </c>
      <c r="K61" t="s">
        <v>342</v>
      </c>
      <c r="L61" t="s">
        <v>1749</v>
      </c>
      <c r="M61" t="s">
        <v>377</v>
      </c>
    </row>
    <row r="62" spans="1:13" x14ac:dyDescent="0.2">
      <c r="A62" t="s">
        <v>1750</v>
      </c>
      <c r="B62" t="s">
        <v>1751</v>
      </c>
      <c r="C62" s="107">
        <v>1035.93</v>
      </c>
      <c r="D62" t="s">
        <v>1752</v>
      </c>
      <c r="F62" t="s">
        <v>1575</v>
      </c>
      <c r="G62" t="s">
        <v>350</v>
      </c>
      <c r="H62" t="s">
        <v>1753</v>
      </c>
      <c r="I62">
        <v>2</v>
      </c>
      <c r="J62" t="s">
        <v>321</v>
      </c>
      <c r="K62" t="s">
        <v>342</v>
      </c>
      <c r="L62" t="s">
        <v>1754</v>
      </c>
      <c r="M62" t="s">
        <v>377</v>
      </c>
    </row>
    <row r="63" spans="1:13" x14ac:dyDescent="0.2">
      <c r="A63" t="s">
        <v>1755</v>
      </c>
      <c r="B63" t="s">
        <v>1756</v>
      </c>
      <c r="C63" s="107">
        <v>5818.78</v>
      </c>
      <c r="D63" t="s">
        <v>1757</v>
      </c>
      <c r="F63" t="s">
        <v>1758</v>
      </c>
      <c r="G63" t="s">
        <v>185</v>
      </c>
      <c r="H63" t="s">
        <v>1759</v>
      </c>
      <c r="I63">
        <v>2</v>
      </c>
      <c r="J63" t="s">
        <v>321</v>
      </c>
      <c r="K63" t="s">
        <v>342</v>
      </c>
      <c r="L63" t="s">
        <v>1760</v>
      </c>
      <c r="M63" t="s">
        <v>377</v>
      </c>
    </row>
    <row r="64" spans="1:13" x14ac:dyDescent="0.2">
      <c r="A64" t="s">
        <v>1761</v>
      </c>
      <c r="B64" t="s">
        <v>1762</v>
      </c>
      <c r="C64" s="107">
        <v>1930.34</v>
      </c>
      <c r="D64" t="s">
        <v>1763</v>
      </c>
      <c r="F64" t="s">
        <v>1764</v>
      </c>
      <c r="G64" t="s">
        <v>149</v>
      </c>
      <c r="H64" t="s">
        <v>1765</v>
      </c>
      <c r="I64">
        <v>2</v>
      </c>
      <c r="J64" t="s">
        <v>321</v>
      </c>
      <c r="K64" t="s">
        <v>342</v>
      </c>
      <c r="L64" t="s">
        <v>1766</v>
      </c>
      <c r="M64" t="s">
        <v>377</v>
      </c>
    </row>
    <row r="65" spans="1:13" x14ac:dyDescent="0.2">
      <c r="A65" t="s">
        <v>1767</v>
      </c>
      <c r="B65" t="s">
        <v>1768</v>
      </c>
      <c r="C65" s="107">
        <v>50962</v>
      </c>
      <c r="D65" t="s">
        <v>1769</v>
      </c>
      <c r="E65" t="s">
        <v>1770</v>
      </c>
      <c r="F65" t="s">
        <v>17</v>
      </c>
      <c r="G65" t="s">
        <v>170</v>
      </c>
      <c r="H65" t="s">
        <v>1771</v>
      </c>
      <c r="I65">
        <v>2</v>
      </c>
      <c r="J65" t="s">
        <v>321</v>
      </c>
      <c r="K65" t="s">
        <v>342</v>
      </c>
      <c r="L65" t="s">
        <v>351</v>
      </c>
      <c r="M65" t="s">
        <v>377</v>
      </c>
    </row>
    <row r="66" spans="1:13" x14ac:dyDescent="0.2">
      <c r="A66" t="s">
        <v>1772</v>
      </c>
      <c r="B66" t="s">
        <v>1773</v>
      </c>
      <c r="C66" s="107">
        <v>1141.0899999999999</v>
      </c>
      <c r="D66" t="s">
        <v>1774</v>
      </c>
      <c r="E66" t="s">
        <v>1775</v>
      </c>
      <c r="F66" t="s">
        <v>1776</v>
      </c>
      <c r="G66" t="s">
        <v>156</v>
      </c>
      <c r="H66" t="s">
        <v>1777</v>
      </c>
      <c r="I66">
        <v>2</v>
      </c>
      <c r="J66" t="s">
        <v>321</v>
      </c>
      <c r="K66" t="s">
        <v>342</v>
      </c>
      <c r="L66" t="s">
        <v>351</v>
      </c>
      <c r="M66" t="s">
        <v>377</v>
      </c>
    </row>
    <row r="67" spans="1:13" x14ac:dyDescent="0.2">
      <c r="A67" t="s">
        <v>1778</v>
      </c>
      <c r="B67" t="s">
        <v>1779</v>
      </c>
      <c r="C67" s="107">
        <v>5582.52</v>
      </c>
      <c r="D67" t="s">
        <v>1780</v>
      </c>
      <c r="F67" t="s">
        <v>317</v>
      </c>
      <c r="G67" t="s">
        <v>1</v>
      </c>
      <c r="H67" t="s">
        <v>1781</v>
      </c>
      <c r="I67">
        <v>2</v>
      </c>
      <c r="J67" t="s">
        <v>321</v>
      </c>
      <c r="K67" t="s">
        <v>342</v>
      </c>
      <c r="L67" t="s">
        <v>351</v>
      </c>
      <c r="M67" t="s">
        <v>377</v>
      </c>
    </row>
    <row r="68" spans="1:13" x14ac:dyDescent="0.2">
      <c r="A68" t="s">
        <v>1782</v>
      </c>
      <c r="B68" t="s">
        <v>1783</v>
      </c>
      <c r="C68" s="107">
        <v>4182.75</v>
      </c>
      <c r="D68" t="s">
        <v>1784</v>
      </c>
      <c r="F68" t="s">
        <v>375</v>
      </c>
      <c r="G68" t="s">
        <v>156</v>
      </c>
      <c r="H68" t="s">
        <v>1128</v>
      </c>
      <c r="I68">
        <v>2</v>
      </c>
      <c r="J68" t="s">
        <v>321</v>
      </c>
      <c r="K68" t="s">
        <v>342</v>
      </c>
      <c r="L68" t="s">
        <v>351</v>
      </c>
      <c r="M68" t="s">
        <v>377</v>
      </c>
    </row>
    <row r="69" spans="1:13" x14ac:dyDescent="0.2">
      <c r="A69" t="s">
        <v>1785</v>
      </c>
      <c r="B69" t="s">
        <v>1786</v>
      </c>
      <c r="C69" s="107">
        <v>2240</v>
      </c>
      <c r="D69" t="s">
        <v>1787</v>
      </c>
      <c r="F69" t="s">
        <v>1788</v>
      </c>
      <c r="G69" t="s">
        <v>350</v>
      </c>
      <c r="H69" t="s">
        <v>1789</v>
      </c>
      <c r="I69">
        <v>2</v>
      </c>
      <c r="J69" t="s">
        <v>321</v>
      </c>
      <c r="K69" t="s">
        <v>342</v>
      </c>
      <c r="L69" t="s">
        <v>351</v>
      </c>
      <c r="M69" t="s">
        <v>377</v>
      </c>
    </row>
    <row r="70" spans="1:13" x14ac:dyDescent="0.2">
      <c r="A70" t="s">
        <v>1790</v>
      </c>
      <c r="B70" t="s">
        <v>435</v>
      </c>
      <c r="C70" s="107">
        <v>1796.5</v>
      </c>
      <c r="D70" t="s">
        <v>765</v>
      </c>
      <c r="F70" t="s">
        <v>372</v>
      </c>
      <c r="G70" t="s">
        <v>146</v>
      </c>
      <c r="H70" t="s">
        <v>766</v>
      </c>
      <c r="I70">
        <v>2</v>
      </c>
      <c r="J70" t="s">
        <v>321</v>
      </c>
      <c r="K70" t="s">
        <v>342</v>
      </c>
      <c r="L70" t="s">
        <v>351</v>
      </c>
      <c r="M70" t="s">
        <v>377</v>
      </c>
    </row>
    <row r="71" spans="1:13" x14ac:dyDescent="0.2">
      <c r="A71" t="s">
        <v>1791</v>
      </c>
      <c r="B71" t="s">
        <v>1792</v>
      </c>
      <c r="C71" s="107">
        <v>1275</v>
      </c>
      <c r="D71" t="s">
        <v>1793</v>
      </c>
      <c r="F71" t="s">
        <v>1794</v>
      </c>
      <c r="G71" t="s">
        <v>1795</v>
      </c>
      <c r="H71" t="s">
        <v>1796</v>
      </c>
      <c r="I71">
        <v>2</v>
      </c>
      <c r="J71" t="s">
        <v>321</v>
      </c>
      <c r="K71" t="s">
        <v>342</v>
      </c>
      <c r="L71" t="s">
        <v>1797</v>
      </c>
      <c r="M71" t="s">
        <v>377</v>
      </c>
    </row>
    <row r="72" spans="1:13" x14ac:dyDescent="0.2">
      <c r="A72" t="s">
        <v>1798</v>
      </c>
      <c r="B72" t="s">
        <v>1799</v>
      </c>
      <c r="C72" s="107">
        <v>1071</v>
      </c>
      <c r="D72" t="s">
        <v>1800</v>
      </c>
      <c r="F72" t="s">
        <v>1801</v>
      </c>
      <c r="G72" t="s">
        <v>179</v>
      </c>
      <c r="H72" t="s">
        <v>1802</v>
      </c>
      <c r="I72">
        <v>2</v>
      </c>
      <c r="J72" t="s">
        <v>321</v>
      </c>
      <c r="K72" t="s">
        <v>342</v>
      </c>
      <c r="L72" t="s">
        <v>351</v>
      </c>
      <c r="M72" t="s">
        <v>377</v>
      </c>
    </row>
    <row r="73" spans="1:13" x14ac:dyDescent="0.2">
      <c r="A73" t="s">
        <v>1803</v>
      </c>
      <c r="B73" t="s">
        <v>1804</v>
      </c>
      <c r="C73" s="107">
        <v>5000</v>
      </c>
      <c r="D73" t="s">
        <v>1805</v>
      </c>
      <c r="F73" t="s">
        <v>42</v>
      </c>
      <c r="G73" t="s">
        <v>43</v>
      </c>
      <c r="H73" t="s">
        <v>1806</v>
      </c>
      <c r="I73">
        <v>2</v>
      </c>
      <c r="J73" t="s">
        <v>321</v>
      </c>
      <c r="K73" t="s">
        <v>342</v>
      </c>
      <c r="L73" t="s">
        <v>1807</v>
      </c>
      <c r="M73" t="s">
        <v>377</v>
      </c>
    </row>
    <row r="74" spans="1:13" x14ac:dyDescent="0.2">
      <c r="A74" t="s">
        <v>1808</v>
      </c>
      <c r="B74" t="s">
        <v>1809</v>
      </c>
      <c r="C74" s="107">
        <v>1663</v>
      </c>
      <c r="D74" t="s">
        <v>1810</v>
      </c>
      <c r="F74" t="s">
        <v>57</v>
      </c>
      <c r="G74" t="s">
        <v>174</v>
      </c>
      <c r="H74" t="s">
        <v>1811</v>
      </c>
      <c r="I74">
        <v>2</v>
      </c>
      <c r="J74" t="s">
        <v>321</v>
      </c>
      <c r="K74" t="s">
        <v>342</v>
      </c>
      <c r="L74" t="s">
        <v>351</v>
      </c>
      <c r="M74" t="s">
        <v>377</v>
      </c>
    </row>
    <row r="75" spans="1:13" x14ac:dyDescent="0.2">
      <c r="A75" t="s">
        <v>1812</v>
      </c>
      <c r="B75" t="s">
        <v>1813</v>
      </c>
      <c r="C75" s="107">
        <v>1125</v>
      </c>
      <c r="D75" t="s">
        <v>1814</v>
      </c>
      <c r="F75" t="s">
        <v>1815</v>
      </c>
      <c r="G75" t="s">
        <v>168</v>
      </c>
      <c r="H75" t="s">
        <v>1816</v>
      </c>
      <c r="I75">
        <v>2</v>
      </c>
      <c r="J75" t="s">
        <v>321</v>
      </c>
      <c r="K75" t="s">
        <v>342</v>
      </c>
      <c r="L75" t="s">
        <v>1817</v>
      </c>
      <c r="M75" t="s">
        <v>377</v>
      </c>
    </row>
    <row r="76" spans="1:13" x14ac:dyDescent="0.2">
      <c r="A76" t="s">
        <v>1818</v>
      </c>
      <c r="B76" t="s">
        <v>1819</v>
      </c>
      <c r="C76" s="107">
        <v>37359.39</v>
      </c>
      <c r="D76" t="s">
        <v>1820</v>
      </c>
      <c r="F76" t="s">
        <v>1821</v>
      </c>
      <c r="G76" t="s">
        <v>168</v>
      </c>
      <c r="H76" t="s">
        <v>1822</v>
      </c>
      <c r="I76">
        <v>2</v>
      </c>
      <c r="J76" t="s">
        <v>321</v>
      </c>
      <c r="K76" t="s">
        <v>342</v>
      </c>
      <c r="L76" t="s">
        <v>1823</v>
      </c>
      <c r="M76" t="s">
        <v>377</v>
      </c>
    </row>
    <row r="77" spans="1:13" x14ac:dyDescent="0.2">
      <c r="A77" t="s">
        <v>1213</v>
      </c>
      <c r="B77" t="s">
        <v>439</v>
      </c>
      <c r="C77" s="107">
        <v>259297.98</v>
      </c>
      <c r="D77" t="s">
        <v>440</v>
      </c>
      <c r="F77" t="s">
        <v>164</v>
      </c>
      <c r="G77" t="s">
        <v>153</v>
      </c>
      <c r="H77" t="s">
        <v>258</v>
      </c>
      <c r="I77">
        <v>3</v>
      </c>
      <c r="J77" t="s">
        <v>321</v>
      </c>
      <c r="K77" t="s">
        <v>378</v>
      </c>
      <c r="L77" t="s">
        <v>554</v>
      </c>
      <c r="M77" t="s">
        <v>392</v>
      </c>
    </row>
    <row r="78" spans="1:13" x14ac:dyDescent="0.2">
      <c r="A78" t="s">
        <v>1218</v>
      </c>
      <c r="B78" t="s">
        <v>441</v>
      </c>
      <c r="C78" s="107">
        <v>1110.4000000000001</v>
      </c>
      <c r="D78" t="s">
        <v>1219</v>
      </c>
      <c r="F78" t="s">
        <v>599</v>
      </c>
      <c r="G78" t="s">
        <v>166</v>
      </c>
      <c r="H78" t="s">
        <v>1220</v>
      </c>
      <c r="I78">
        <v>3</v>
      </c>
      <c r="J78" t="s">
        <v>321</v>
      </c>
      <c r="K78" t="s">
        <v>378</v>
      </c>
      <c r="L78" t="s">
        <v>554</v>
      </c>
      <c r="M78" t="s">
        <v>392</v>
      </c>
    </row>
    <row r="79" spans="1:13" x14ac:dyDescent="0.2">
      <c r="A79" t="s">
        <v>1221</v>
      </c>
      <c r="B79" t="s">
        <v>442</v>
      </c>
      <c r="C79" s="107">
        <v>9846.4599999999991</v>
      </c>
      <c r="D79" t="s">
        <v>443</v>
      </c>
      <c r="F79" t="s">
        <v>198</v>
      </c>
      <c r="G79" t="s">
        <v>156</v>
      </c>
      <c r="H79" t="s">
        <v>379</v>
      </c>
      <c r="I79">
        <v>3</v>
      </c>
      <c r="J79" t="s">
        <v>321</v>
      </c>
      <c r="K79" t="s">
        <v>378</v>
      </c>
      <c r="L79" t="s">
        <v>769</v>
      </c>
      <c r="M79" t="s">
        <v>392</v>
      </c>
    </row>
    <row r="80" spans="1:13" x14ac:dyDescent="0.2">
      <c r="A80" t="s">
        <v>1222</v>
      </c>
      <c r="B80" t="s">
        <v>445</v>
      </c>
      <c r="C80" s="107">
        <v>5147.58</v>
      </c>
      <c r="D80" t="s">
        <v>386</v>
      </c>
      <c r="F80" t="s">
        <v>387</v>
      </c>
      <c r="G80" t="s">
        <v>149</v>
      </c>
      <c r="H80" t="s">
        <v>388</v>
      </c>
      <c r="I80">
        <v>3</v>
      </c>
      <c r="J80" t="s">
        <v>321</v>
      </c>
      <c r="K80" t="s">
        <v>378</v>
      </c>
      <c r="L80" t="s">
        <v>389</v>
      </c>
      <c r="M80" t="s">
        <v>392</v>
      </c>
    </row>
    <row r="81" spans="1:13" x14ac:dyDescent="0.2">
      <c r="A81" t="s">
        <v>1229</v>
      </c>
      <c r="B81" t="s">
        <v>1230</v>
      </c>
      <c r="C81" s="107">
        <v>5778.72</v>
      </c>
      <c r="D81" t="s">
        <v>390</v>
      </c>
      <c r="E81" t="s">
        <v>1231</v>
      </c>
      <c r="F81" t="s">
        <v>204</v>
      </c>
      <c r="G81" t="s">
        <v>205</v>
      </c>
      <c r="H81" t="s">
        <v>1232</v>
      </c>
      <c r="I81">
        <v>3</v>
      </c>
      <c r="J81" t="s">
        <v>321</v>
      </c>
      <c r="K81" t="s">
        <v>378</v>
      </c>
      <c r="L81" t="s">
        <v>391</v>
      </c>
      <c r="M81" t="s">
        <v>392</v>
      </c>
    </row>
    <row r="82" spans="1:13" x14ac:dyDescent="0.2">
      <c r="A82" t="s">
        <v>1233</v>
      </c>
      <c r="B82" t="s">
        <v>770</v>
      </c>
      <c r="C82" s="107">
        <v>5149</v>
      </c>
      <c r="D82" t="s">
        <v>771</v>
      </c>
      <c r="E82" t="s">
        <v>772</v>
      </c>
      <c r="F82" t="s">
        <v>195</v>
      </c>
      <c r="G82" t="s">
        <v>149</v>
      </c>
      <c r="H82" t="s">
        <v>233</v>
      </c>
      <c r="I82">
        <v>3</v>
      </c>
      <c r="J82" t="s">
        <v>321</v>
      </c>
      <c r="K82" t="s">
        <v>378</v>
      </c>
      <c r="L82" t="s">
        <v>1067</v>
      </c>
      <c r="M82" t="s">
        <v>392</v>
      </c>
    </row>
    <row r="83" spans="1:13" x14ac:dyDescent="0.2">
      <c r="A83" t="s">
        <v>1239</v>
      </c>
      <c r="B83" t="s">
        <v>773</v>
      </c>
      <c r="C83" s="107">
        <v>1830.68</v>
      </c>
      <c r="D83" t="s">
        <v>774</v>
      </c>
      <c r="F83" t="s">
        <v>194</v>
      </c>
      <c r="G83" t="s">
        <v>149</v>
      </c>
      <c r="H83" t="s">
        <v>228</v>
      </c>
      <c r="I83">
        <v>3</v>
      </c>
      <c r="J83" t="s">
        <v>321</v>
      </c>
      <c r="K83" t="s">
        <v>378</v>
      </c>
      <c r="L83" t="s">
        <v>1068</v>
      </c>
      <c r="M83" t="s">
        <v>392</v>
      </c>
    </row>
    <row r="84" spans="1:13" x14ac:dyDescent="0.2">
      <c r="A84" t="s">
        <v>1240</v>
      </c>
      <c r="B84" t="s">
        <v>775</v>
      </c>
      <c r="C84" s="107">
        <v>14908</v>
      </c>
      <c r="D84" t="s">
        <v>776</v>
      </c>
      <c r="F84" t="s">
        <v>192</v>
      </c>
      <c r="G84" t="s">
        <v>149</v>
      </c>
      <c r="H84" t="s">
        <v>267</v>
      </c>
      <c r="I84">
        <v>3</v>
      </c>
      <c r="J84" t="s">
        <v>321</v>
      </c>
      <c r="K84" t="s">
        <v>378</v>
      </c>
      <c r="L84" t="s">
        <v>783</v>
      </c>
      <c r="M84" t="s">
        <v>392</v>
      </c>
    </row>
    <row r="85" spans="1:13" x14ac:dyDescent="0.2">
      <c r="A85" t="s">
        <v>1241</v>
      </c>
      <c r="B85" t="s">
        <v>556</v>
      </c>
      <c r="C85" s="107">
        <v>18229.099999999999</v>
      </c>
      <c r="D85" t="s">
        <v>557</v>
      </c>
      <c r="F85" t="s">
        <v>199</v>
      </c>
      <c r="G85" t="s">
        <v>149</v>
      </c>
      <c r="H85" t="s">
        <v>259</v>
      </c>
      <c r="I85">
        <v>3</v>
      </c>
      <c r="J85" t="s">
        <v>321</v>
      </c>
      <c r="K85" t="s">
        <v>378</v>
      </c>
      <c r="L85" t="s">
        <v>385</v>
      </c>
      <c r="M85" t="s">
        <v>392</v>
      </c>
    </row>
    <row r="86" spans="1:13" x14ac:dyDescent="0.2">
      <c r="A86" t="s">
        <v>1824</v>
      </c>
      <c r="B86" t="s">
        <v>1825</v>
      </c>
      <c r="C86" s="107">
        <v>2769.72</v>
      </c>
      <c r="D86" t="s">
        <v>1826</v>
      </c>
      <c r="F86" t="s">
        <v>1827</v>
      </c>
      <c r="G86" t="s">
        <v>149</v>
      </c>
      <c r="H86" t="s">
        <v>1828</v>
      </c>
      <c r="I86">
        <v>3</v>
      </c>
      <c r="J86" t="s">
        <v>321</v>
      </c>
      <c r="K86" t="s">
        <v>378</v>
      </c>
      <c r="L86" t="s">
        <v>769</v>
      </c>
      <c r="M86" t="s">
        <v>392</v>
      </c>
    </row>
    <row r="87" spans="1:13" x14ac:dyDescent="0.2">
      <c r="A87" t="s">
        <v>1829</v>
      </c>
      <c r="B87" t="s">
        <v>1830</v>
      </c>
      <c r="C87" s="107">
        <v>8263.01</v>
      </c>
      <c r="D87" t="s">
        <v>1831</v>
      </c>
      <c r="F87" t="s">
        <v>190</v>
      </c>
      <c r="G87" t="s">
        <v>155</v>
      </c>
      <c r="H87" t="s">
        <v>1832</v>
      </c>
      <c r="I87">
        <v>3</v>
      </c>
      <c r="J87" t="s">
        <v>321</v>
      </c>
      <c r="K87" t="s">
        <v>378</v>
      </c>
      <c r="L87" t="s">
        <v>1833</v>
      </c>
      <c r="M87" t="s">
        <v>392</v>
      </c>
    </row>
    <row r="88" spans="1:13" x14ac:dyDescent="0.2">
      <c r="A88" t="s">
        <v>1201</v>
      </c>
      <c r="B88" t="s">
        <v>1089</v>
      </c>
      <c r="C88" s="107">
        <v>1960</v>
      </c>
      <c r="D88" t="s">
        <v>1090</v>
      </c>
      <c r="F88" t="s">
        <v>1091</v>
      </c>
      <c r="G88" t="s">
        <v>146</v>
      </c>
      <c r="H88" t="s">
        <v>1092</v>
      </c>
      <c r="I88">
        <v>4</v>
      </c>
      <c r="J88" t="s">
        <v>321</v>
      </c>
      <c r="K88" t="s">
        <v>393</v>
      </c>
      <c r="L88" t="s">
        <v>347</v>
      </c>
      <c r="M88" t="s">
        <v>410</v>
      </c>
    </row>
    <row r="89" spans="1:13" x14ac:dyDescent="0.2">
      <c r="A89" t="s">
        <v>1205</v>
      </c>
      <c r="B89" t="s">
        <v>1206</v>
      </c>
      <c r="C89" s="107">
        <v>1078.5</v>
      </c>
      <c r="D89" t="s">
        <v>1207</v>
      </c>
      <c r="E89" t="s">
        <v>1208</v>
      </c>
      <c r="F89" t="s">
        <v>182</v>
      </c>
      <c r="G89" t="s">
        <v>168</v>
      </c>
      <c r="H89" t="s">
        <v>1209</v>
      </c>
      <c r="I89">
        <v>4</v>
      </c>
      <c r="J89" t="s">
        <v>321</v>
      </c>
      <c r="K89" t="s">
        <v>393</v>
      </c>
      <c r="L89" t="s">
        <v>1210</v>
      </c>
      <c r="M89" t="s">
        <v>410</v>
      </c>
    </row>
    <row r="90" spans="1:13" x14ac:dyDescent="0.2">
      <c r="A90" t="s">
        <v>1214</v>
      </c>
      <c r="B90" t="s">
        <v>1215</v>
      </c>
      <c r="C90" s="107">
        <v>10757.3</v>
      </c>
      <c r="D90" t="s">
        <v>1216</v>
      </c>
      <c r="F90" t="s">
        <v>194</v>
      </c>
      <c r="G90" t="s">
        <v>149</v>
      </c>
      <c r="H90" t="s">
        <v>228</v>
      </c>
      <c r="I90">
        <v>4</v>
      </c>
      <c r="J90" t="s">
        <v>321</v>
      </c>
      <c r="K90" t="s">
        <v>393</v>
      </c>
      <c r="L90" t="s">
        <v>1217</v>
      </c>
      <c r="M90" t="s">
        <v>410</v>
      </c>
    </row>
    <row r="91" spans="1:13" x14ac:dyDescent="0.2">
      <c r="A91" t="s">
        <v>1223</v>
      </c>
      <c r="B91" t="s">
        <v>1224</v>
      </c>
      <c r="C91" s="107">
        <v>4233.7</v>
      </c>
      <c r="D91" t="s">
        <v>1225</v>
      </c>
      <c r="F91" t="s">
        <v>1226</v>
      </c>
      <c r="G91" t="s">
        <v>149</v>
      </c>
      <c r="H91" t="s">
        <v>1227</v>
      </c>
      <c r="I91">
        <v>4</v>
      </c>
      <c r="J91" t="s">
        <v>321</v>
      </c>
      <c r="K91" t="s">
        <v>393</v>
      </c>
      <c r="L91" t="s">
        <v>1228</v>
      </c>
      <c r="M91" t="s">
        <v>410</v>
      </c>
    </row>
    <row r="92" spans="1:13" x14ac:dyDescent="0.2">
      <c r="A92" t="s">
        <v>1234</v>
      </c>
      <c r="B92" t="s">
        <v>1235</v>
      </c>
      <c r="C92" s="107">
        <v>1733.3</v>
      </c>
      <c r="D92" t="s">
        <v>1236</v>
      </c>
      <c r="F92" t="s">
        <v>160</v>
      </c>
      <c r="G92" t="s">
        <v>146</v>
      </c>
      <c r="H92" t="s">
        <v>1237</v>
      </c>
      <c r="I92">
        <v>4</v>
      </c>
      <c r="J92" t="s">
        <v>321</v>
      </c>
      <c r="K92" t="s">
        <v>393</v>
      </c>
      <c r="L92" t="s">
        <v>1238</v>
      </c>
      <c r="M92" t="s">
        <v>410</v>
      </c>
    </row>
    <row r="93" spans="1:13" x14ac:dyDescent="0.2">
      <c r="A93" t="s">
        <v>1242</v>
      </c>
      <c r="B93" t="s">
        <v>1069</v>
      </c>
      <c r="C93" s="107">
        <v>17181.41</v>
      </c>
      <c r="D93" t="s">
        <v>777</v>
      </c>
      <c r="F93" t="s">
        <v>778</v>
      </c>
      <c r="G93" t="s">
        <v>350</v>
      </c>
      <c r="H93" t="s">
        <v>779</v>
      </c>
      <c r="I93">
        <v>4</v>
      </c>
      <c r="J93" t="s">
        <v>321</v>
      </c>
      <c r="K93" t="s">
        <v>393</v>
      </c>
      <c r="L93" t="s">
        <v>399</v>
      </c>
      <c r="M93" t="s">
        <v>410</v>
      </c>
    </row>
    <row r="94" spans="1:13" x14ac:dyDescent="0.2">
      <c r="A94" t="s">
        <v>1243</v>
      </c>
      <c r="B94" t="s">
        <v>1070</v>
      </c>
      <c r="C94" s="107">
        <v>1239.6099999999999</v>
      </c>
      <c r="D94" t="s">
        <v>1071</v>
      </c>
      <c r="F94" t="s">
        <v>1072</v>
      </c>
      <c r="G94" t="s">
        <v>170</v>
      </c>
      <c r="H94" t="s">
        <v>1073</v>
      </c>
      <c r="I94">
        <v>4</v>
      </c>
      <c r="J94" t="s">
        <v>321</v>
      </c>
      <c r="K94" t="s">
        <v>393</v>
      </c>
      <c r="L94" t="s">
        <v>1074</v>
      </c>
      <c r="M94" t="s">
        <v>410</v>
      </c>
    </row>
    <row r="95" spans="1:13" x14ac:dyDescent="0.2">
      <c r="A95" t="s">
        <v>1244</v>
      </c>
      <c r="B95" t="s">
        <v>448</v>
      </c>
      <c r="C95" s="107">
        <v>2352.86</v>
      </c>
      <c r="D95" t="s">
        <v>396</v>
      </c>
      <c r="F95" t="s">
        <v>349</v>
      </c>
      <c r="G95" t="s">
        <v>185</v>
      </c>
      <c r="H95" t="s">
        <v>397</v>
      </c>
      <c r="I95">
        <v>4</v>
      </c>
      <c r="J95" t="s">
        <v>321</v>
      </c>
      <c r="K95" t="s">
        <v>393</v>
      </c>
      <c r="L95" t="s">
        <v>395</v>
      </c>
      <c r="M95" t="s">
        <v>410</v>
      </c>
    </row>
    <row r="96" spans="1:13" x14ac:dyDescent="0.2">
      <c r="A96" t="s">
        <v>1245</v>
      </c>
      <c r="B96" t="s">
        <v>449</v>
      </c>
      <c r="C96" s="107">
        <v>1365.1</v>
      </c>
      <c r="D96" t="s">
        <v>405</v>
      </c>
      <c r="F96" t="s">
        <v>186</v>
      </c>
      <c r="G96" t="s">
        <v>149</v>
      </c>
      <c r="H96" t="s">
        <v>243</v>
      </c>
      <c r="I96">
        <v>4</v>
      </c>
      <c r="J96" t="s">
        <v>321</v>
      </c>
      <c r="K96" t="s">
        <v>393</v>
      </c>
      <c r="L96" t="s">
        <v>406</v>
      </c>
      <c r="M96" t="s">
        <v>410</v>
      </c>
    </row>
    <row r="97" spans="1:13" x14ac:dyDescent="0.2">
      <c r="A97" t="s">
        <v>1246</v>
      </c>
      <c r="B97" t="s">
        <v>1247</v>
      </c>
      <c r="C97" s="107">
        <v>1951.09</v>
      </c>
      <c r="D97" t="s">
        <v>1248</v>
      </c>
      <c r="F97" t="s">
        <v>1249</v>
      </c>
      <c r="G97" t="s">
        <v>1250</v>
      </c>
      <c r="H97" t="s">
        <v>1251</v>
      </c>
      <c r="I97">
        <v>4</v>
      </c>
      <c r="J97" t="s">
        <v>321</v>
      </c>
      <c r="K97" t="s">
        <v>393</v>
      </c>
      <c r="L97" t="s">
        <v>1252</v>
      </c>
      <c r="M97" t="s">
        <v>410</v>
      </c>
    </row>
    <row r="98" spans="1:13" x14ac:dyDescent="0.2">
      <c r="A98" t="s">
        <v>1253</v>
      </c>
      <c r="B98" t="s">
        <v>558</v>
      </c>
      <c r="C98" s="107">
        <v>7497.25</v>
      </c>
      <c r="D98" t="s">
        <v>559</v>
      </c>
      <c r="F98" t="s">
        <v>560</v>
      </c>
      <c r="G98" t="s">
        <v>155</v>
      </c>
      <c r="H98" t="s">
        <v>561</v>
      </c>
      <c r="I98">
        <v>4</v>
      </c>
      <c r="J98" t="s">
        <v>321</v>
      </c>
      <c r="K98" t="s">
        <v>393</v>
      </c>
      <c r="L98" t="s">
        <v>562</v>
      </c>
      <c r="M98" t="s">
        <v>410</v>
      </c>
    </row>
    <row r="99" spans="1:13" x14ac:dyDescent="0.2">
      <c r="A99" t="s">
        <v>1254</v>
      </c>
      <c r="B99" t="s">
        <v>563</v>
      </c>
      <c r="C99" s="107">
        <v>3318.04</v>
      </c>
      <c r="D99" t="s">
        <v>1075</v>
      </c>
      <c r="F99" t="s">
        <v>1076</v>
      </c>
      <c r="G99" t="s">
        <v>170</v>
      </c>
      <c r="H99" t="s">
        <v>1077</v>
      </c>
      <c r="I99">
        <v>4</v>
      </c>
      <c r="J99" t="s">
        <v>321</v>
      </c>
      <c r="K99" t="s">
        <v>393</v>
      </c>
      <c r="L99" t="s">
        <v>399</v>
      </c>
      <c r="M99" t="s">
        <v>410</v>
      </c>
    </row>
    <row r="100" spans="1:13" x14ac:dyDescent="0.2">
      <c r="A100" t="s">
        <v>1255</v>
      </c>
      <c r="B100" t="s">
        <v>564</v>
      </c>
      <c r="C100" s="107">
        <v>13937.5</v>
      </c>
      <c r="D100" t="s">
        <v>565</v>
      </c>
      <c r="E100" t="s">
        <v>780</v>
      </c>
      <c r="F100" t="s">
        <v>566</v>
      </c>
      <c r="G100" t="s">
        <v>168</v>
      </c>
      <c r="H100" t="s">
        <v>567</v>
      </c>
      <c r="I100">
        <v>4</v>
      </c>
      <c r="J100" t="s">
        <v>321</v>
      </c>
      <c r="K100" t="s">
        <v>393</v>
      </c>
      <c r="L100" t="s">
        <v>399</v>
      </c>
      <c r="M100" t="s">
        <v>410</v>
      </c>
    </row>
    <row r="101" spans="1:13" x14ac:dyDescent="0.2">
      <c r="A101" t="s">
        <v>1257</v>
      </c>
      <c r="B101" t="s">
        <v>781</v>
      </c>
      <c r="C101" s="107">
        <v>8020.75</v>
      </c>
      <c r="D101" t="s">
        <v>1078</v>
      </c>
      <c r="F101" t="s">
        <v>194</v>
      </c>
      <c r="G101" t="s">
        <v>149</v>
      </c>
      <c r="H101" t="s">
        <v>228</v>
      </c>
      <c r="I101">
        <v>4</v>
      </c>
      <c r="J101" t="s">
        <v>321</v>
      </c>
      <c r="K101" t="s">
        <v>393</v>
      </c>
      <c r="L101" t="s">
        <v>395</v>
      </c>
      <c r="M101" t="s">
        <v>410</v>
      </c>
    </row>
    <row r="102" spans="1:13" x14ac:dyDescent="0.2">
      <c r="A102" t="s">
        <v>1258</v>
      </c>
      <c r="B102" t="s">
        <v>568</v>
      </c>
      <c r="C102" s="107">
        <v>52643.23</v>
      </c>
      <c r="D102" t="s">
        <v>404</v>
      </c>
      <c r="F102" t="s">
        <v>220</v>
      </c>
      <c r="G102" t="s">
        <v>149</v>
      </c>
      <c r="H102" t="s">
        <v>221</v>
      </c>
      <c r="I102">
        <v>4</v>
      </c>
      <c r="J102" t="s">
        <v>321</v>
      </c>
      <c r="K102" t="s">
        <v>393</v>
      </c>
      <c r="L102" t="s">
        <v>399</v>
      </c>
      <c r="M102" t="s">
        <v>410</v>
      </c>
    </row>
    <row r="103" spans="1:13" x14ac:dyDescent="0.2">
      <c r="A103" t="s">
        <v>1259</v>
      </c>
      <c r="B103" t="s">
        <v>1260</v>
      </c>
      <c r="C103" s="107">
        <v>8225</v>
      </c>
      <c r="D103" t="s">
        <v>1261</v>
      </c>
      <c r="F103" t="s">
        <v>645</v>
      </c>
      <c r="G103" t="s">
        <v>149</v>
      </c>
      <c r="H103" t="s">
        <v>646</v>
      </c>
      <c r="I103">
        <v>4</v>
      </c>
      <c r="J103" t="s">
        <v>321</v>
      </c>
      <c r="K103" t="s">
        <v>393</v>
      </c>
      <c r="L103" t="s">
        <v>1262</v>
      </c>
      <c r="M103" t="s">
        <v>410</v>
      </c>
    </row>
    <row r="104" spans="1:13" x14ac:dyDescent="0.2">
      <c r="A104" t="s">
        <v>1263</v>
      </c>
      <c r="B104" t="s">
        <v>1079</v>
      </c>
      <c r="C104" s="107">
        <v>12068.67</v>
      </c>
      <c r="D104" t="s">
        <v>1080</v>
      </c>
      <c r="F104" t="s">
        <v>1081</v>
      </c>
      <c r="G104" t="s">
        <v>170</v>
      </c>
      <c r="H104" t="s">
        <v>1082</v>
      </c>
      <c r="I104">
        <v>4</v>
      </c>
      <c r="J104" t="s">
        <v>321</v>
      </c>
      <c r="K104" t="s">
        <v>393</v>
      </c>
      <c r="L104" t="s">
        <v>394</v>
      </c>
      <c r="M104" t="s">
        <v>410</v>
      </c>
    </row>
    <row r="105" spans="1:13" x14ac:dyDescent="0.2">
      <c r="A105" t="s">
        <v>1264</v>
      </c>
      <c r="B105" t="s">
        <v>1083</v>
      </c>
      <c r="C105" s="107">
        <v>24288.23</v>
      </c>
      <c r="D105" t="s">
        <v>1084</v>
      </c>
      <c r="F105" t="s">
        <v>1085</v>
      </c>
      <c r="G105" t="s">
        <v>170</v>
      </c>
      <c r="H105" t="s">
        <v>1086</v>
      </c>
      <c r="I105">
        <v>4</v>
      </c>
      <c r="J105" t="s">
        <v>321</v>
      </c>
      <c r="K105" t="s">
        <v>393</v>
      </c>
      <c r="L105" t="s">
        <v>394</v>
      </c>
      <c r="M105" t="s">
        <v>410</v>
      </c>
    </row>
    <row r="106" spans="1:13" x14ac:dyDescent="0.2">
      <c r="A106" t="s">
        <v>1267</v>
      </c>
      <c r="B106" t="s">
        <v>452</v>
      </c>
      <c r="C106" s="107">
        <v>31791.56</v>
      </c>
      <c r="D106" t="s">
        <v>453</v>
      </c>
      <c r="E106" t="s">
        <v>454</v>
      </c>
      <c r="F106" t="s">
        <v>154</v>
      </c>
      <c r="G106" t="s">
        <v>149</v>
      </c>
      <c r="H106" t="s">
        <v>455</v>
      </c>
      <c r="I106">
        <v>4</v>
      </c>
      <c r="J106" t="s">
        <v>321</v>
      </c>
      <c r="K106" t="s">
        <v>393</v>
      </c>
      <c r="L106" t="s">
        <v>398</v>
      </c>
      <c r="M106" t="s">
        <v>410</v>
      </c>
    </row>
    <row r="107" spans="1:13" x14ac:dyDescent="0.2">
      <c r="A107" t="s">
        <v>1268</v>
      </c>
      <c r="B107" t="s">
        <v>456</v>
      </c>
      <c r="C107" s="107">
        <v>2439.92</v>
      </c>
      <c r="D107" t="s">
        <v>402</v>
      </c>
      <c r="F107" t="s">
        <v>202</v>
      </c>
      <c r="G107" t="s">
        <v>149</v>
      </c>
      <c r="H107" t="s">
        <v>403</v>
      </c>
      <c r="I107">
        <v>4</v>
      </c>
      <c r="J107" t="s">
        <v>321</v>
      </c>
      <c r="K107" t="s">
        <v>393</v>
      </c>
      <c r="L107" t="s">
        <v>399</v>
      </c>
      <c r="M107" t="s">
        <v>410</v>
      </c>
    </row>
    <row r="108" spans="1:13" x14ac:dyDescent="0.2">
      <c r="A108" t="s">
        <v>1269</v>
      </c>
      <c r="B108" t="s">
        <v>1087</v>
      </c>
      <c r="C108" s="107">
        <v>7843.21</v>
      </c>
      <c r="D108" t="s">
        <v>782</v>
      </c>
      <c r="F108" t="s">
        <v>194</v>
      </c>
      <c r="G108" t="s">
        <v>149</v>
      </c>
      <c r="H108" t="s">
        <v>228</v>
      </c>
      <c r="I108">
        <v>4</v>
      </c>
      <c r="J108" t="s">
        <v>321</v>
      </c>
      <c r="K108" t="s">
        <v>393</v>
      </c>
      <c r="L108" t="s">
        <v>450</v>
      </c>
      <c r="M108" t="s">
        <v>410</v>
      </c>
    </row>
    <row r="109" spans="1:13" x14ac:dyDescent="0.2">
      <c r="A109" t="s">
        <v>1270</v>
      </c>
      <c r="B109" t="s">
        <v>1271</v>
      </c>
      <c r="C109" s="107">
        <v>7251.98</v>
      </c>
      <c r="D109" t="s">
        <v>1272</v>
      </c>
      <c r="F109" t="s">
        <v>194</v>
      </c>
      <c r="G109" t="s">
        <v>149</v>
      </c>
      <c r="H109" t="s">
        <v>228</v>
      </c>
      <c r="I109">
        <v>4</v>
      </c>
      <c r="J109" t="s">
        <v>321</v>
      </c>
      <c r="K109" t="s">
        <v>393</v>
      </c>
      <c r="L109" t="s">
        <v>1273</v>
      </c>
      <c r="M109" t="s">
        <v>410</v>
      </c>
    </row>
    <row r="110" spans="1:13" x14ac:dyDescent="0.2">
      <c r="A110" t="s">
        <v>1274</v>
      </c>
      <c r="B110" t="s">
        <v>1275</v>
      </c>
      <c r="C110" s="107">
        <v>5207.3500000000004</v>
      </c>
      <c r="D110" t="s">
        <v>1276</v>
      </c>
      <c r="F110" t="s">
        <v>161</v>
      </c>
      <c r="G110" t="s">
        <v>155</v>
      </c>
      <c r="H110" t="s">
        <v>215</v>
      </c>
      <c r="I110">
        <v>4</v>
      </c>
      <c r="J110" t="s">
        <v>321</v>
      </c>
      <c r="K110" t="s">
        <v>393</v>
      </c>
      <c r="L110" t="s">
        <v>1277</v>
      </c>
      <c r="M110" t="s">
        <v>410</v>
      </c>
    </row>
    <row r="111" spans="1:13" x14ac:dyDescent="0.2">
      <c r="A111" t="s">
        <v>1278</v>
      </c>
      <c r="B111" t="s">
        <v>1279</v>
      </c>
      <c r="C111" s="107">
        <v>116493.09</v>
      </c>
      <c r="D111" t="s">
        <v>1280</v>
      </c>
      <c r="F111" t="s">
        <v>1281</v>
      </c>
      <c r="G111" t="s">
        <v>149</v>
      </c>
      <c r="H111" t="s">
        <v>1282</v>
      </c>
      <c r="I111">
        <v>4</v>
      </c>
      <c r="J111" t="s">
        <v>321</v>
      </c>
      <c r="K111" t="s">
        <v>393</v>
      </c>
      <c r="L111" t="s">
        <v>1283</v>
      </c>
      <c r="M111" t="s">
        <v>410</v>
      </c>
    </row>
    <row r="112" spans="1:13" x14ac:dyDescent="0.2">
      <c r="A112" t="s">
        <v>1284</v>
      </c>
      <c r="B112" t="s">
        <v>457</v>
      </c>
      <c r="C112" s="107">
        <v>10170</v>
      </c>
      <c r="D112" t="s">
        <v>408</v>
      </c>
      <c r="F112" t="s">
        <v>164</v>
      </c>
      <c r="G112" t="s">
        <v>153</v>
      </c>
      <c r="H112" t="s">
        <v>409</v>
      </c>
      <c r="I112">
        <v>4</v>
      </c>
      <c r="J112" t="s">
        <v>321</v>
      </c>
      <c r="K112" t="s">
        <v>393</v>
      </c>
      <c r="L112" t="s">
        <v>407</v>
      </c>
      <c r="M112" t="s">
        <v>410</v>
      </c>
    </row>
    <row r="113" spans="1:13" x14ac:dyDescent="0.2">
      <c r="A113" t="s">
        <v>1285</v>
      </c>
      <c r="B113" t="s">
        <v>1093</v>
      </c>
      <c r="C113" s="107">
        <v>1121.52</v>
      </c>
      <c r="D113" t="s">
        <v>1094</v>
      </c>
      <c r="E113" t="s">
        <v>1095</v>
      </c>
      <c r="F113" t="s">
        <v>1096</v>
      </c>
      <c r="G113" t="s">
        <v>172</v>
      </c>
      <c r="H113" t="s">
        <v>1097</v>
      </c>
      <c r="I113">
        <v>4</v>
      </c>
      <c r="J113" t="s">
        <v>321</v>
      </c>
      <c r="K113" t="s">
        <v>393</v>
      </c>
      <c r="L113" t="s">
        <v>1088</v>
      </c>
      <c r="M113" t="s">
        <v>410</v>
      </c>
    </row>
    <row r="114" spans="1:13" x14ac:dyDescent="0.2">
      <c r="A114" t="s">
        <v>1286</v>
      </c>
      <c r="B114" t="s">
        <v>1287</v>
      </c>
      <c r="C114" s="107">
        <v>76169.710000000006</v>
      </c>
      <c r="D114" t="s">
        <v>1288</v>
      </c>
      <c r="F114" t="s">
        <v>1289</v>
      </c>
      <c r="G114" t="s">
        <v>156</v>
      </c>
      <c r="H114" t="s">
        <v>1290</v>
      </c>
      <c r="I114">
        <v>4</v>
      </c>
      <c r="J114" t="s">
        <v>321</v>
      </c>
      <c r="K114" t="s">
        <v>393</v>
      </c>
      <c r="L114" t="s">
        <v>458</v>
      </c>
      <c r="M114" t="s">
        <v>410</v>
      </c>
    </row>
    <row r="115" spans="1:13" x14ac:dyDescent="0.2">
      <c r="A115" t="s">
        <v>1291</v>
      </c>
      <c r="B115" t="s">
        <v>1099</v>
      </c>
      <c r="C115" s="107">
        <v>1441.95</v>
      </c>
      <c r="D115" t="s">
        <v>1100</v>
      </c>
      <c r="F115" t="s">
        <v>1098</v>
      </c>
      <c r="G115" t="s">
        <v>179</v>
      </c>
      <c r="H115" t="s">
        <v>1101</v>
      </c>
      <c r="I115">
        <v>4</v>
      </c>
      <c r="J115" t="s">
        <v>321</v>
      </c>
      <c r="K115" t="s">
        <v>393</v>
      </c>
      <c r="L115" t="s">
        <v>1102</v>
      </c>
      <c r="M115" t="s">
        <v>410</v>
      </c>
    </row>
    <row r="116" spans="1:13" x14ac:dyDescent="0.2">
      <c r="A116" t="s">
        <v>1834</v>
      </c>
      <c r="B116" t="s">
        <v>1835</v>
      </c>
      <c r="C116" s="107">
        <v>18863.27</v>
      </c>
      <c r="D116" t="s">
        <v>1836</v>
      </c>
      <c r="F116" t="s">
        <v>158</v>
      </c>
      <c r="G116" t="s">
        <v>149</v>
      </c>
      <c r="H116" t="s">
        <v>1460</v>
      </c>
      <c r="I116">
        <v>4</v>
      </c>
      <c r="J116" t="s">
        <v>321</v>
      </c>
      <c r="K116" t="s">
        <v>393</v>
      </c>
      <c r="L116" t="s">
        <v>1837</v>
      </c>
      <c r="M116" t="s">
        <v>410</v>
      </c>
    </row>
    <row r="117" spans="1:13" x14ac:dyDescent="0.2">
      <c r="A117" t="s">
        <v>1838</v>
      </c>
      <c r="B117" t="s">
        <v>1839</v>
      </c>
      <c r="C117" s="107">
        <v>1072.42</v>
      </c>
      <c r="D117" t="s">
        <v>1840</v>
      </c>
      <c r="F117" t="s">
        <v>632</v>
      </c>
      <c r="G117" t="s">
        <v>185</v>
      </c>
      <c r="H117" t="s">
        <v>1841</v>
      </c>
      <c r="I117">
        <v>4</v>
      </c>
      <c r="J117" t="s">
        <v>321</v>
      </c>
      <c r="K117" t="s">
        <v>393</v>
      </c>
      <c r="L117" t="s">
        <v>1842</v>
      </c>
      <c r="M117" t="s">
        <v>410</v>
      </c>
    </row>
    <row r="118" spans="1:13" x14ac:dyDescent="0.2">
      <c r="A118" t="s">
        <v>1843</v>
      </c>
      <c r="B118" t="s">
        <v>1844</v>
      </c>
      <c r="C118" s="107">
        <v>1500</v>
      </c>
      <c r="D118" t="s">
        <v>1845</v>
      </c>
      <c r="F118" t="s">
        <v>198</v>
      </c>
      <c r="G118" t="s">
        <v>156</v>
      </c>
      <c r="H118" t="s">
        <v>1846</v>
      </c>
      <c r="I118">
        <v>4</v>
      </c>
      <c r="J118" t="s">
        <v>321</v>
      </c>
      <c r="K118" t="s">
        <v>393</v>
      </c>
      <c r="L118" t="s">
        <v>318</v>
      </c>
      <c r="M118" t="s">
        <v>410</v>
      </c>
    </row>
    <row r="119" spans="1:13" x14ac:dyDescent="0.2">
      <c r="A119" t="s">
        <v>1847</v>
      </c>
      <c r="B119" t="s">
        <v>1848</v>
      </c>
      <c r="C119" s="107">
        <v>10347.31</v>
      </c>
      <c r="D119" t="s">
        <v>1849</v>
      </c>
      <c r="F119" t="s">
        <v>154</v>
      </c>
      <c r="G119" t="s">
        <v>149</v>
      </c>
      <c r="H119" t="s">
        <v>1850</v>
      </c>
      <c r="I119">
        <v>4</v>
      </c>
      <c r="J119" t="s">
        <v>321</v>
      </c>
      <c r="K119" t="s">
        <v>393</v>
      </c>
      <c r="L119" t="s">
        <v>1837</v>
      </c>
      <c r="M119" t="s">
        <v>410</v>
      </c>
    </row>
    <row r="120" spans="1:13" x14ac:dyDescent="0.2">
      <c r="A120" t="s">
        <v>1851</v>
      </c>
      <c r="B120" t="s">
        <v>1852</v>
      </c>
      <c r="C120" s="107">
        <v>85786.74</v>
      </c>
      <c r="D120" t="s">
        <v>1853</v>
      </c>
      <c r="F120" t="s">
        <v>164</v>
      </c>
      <c r="G120" t="s">
        <v>153</v>
      </c>
      <c r="H120" t="s">
        <v>246</v>
      </c>
      <c r="I120">
        <v>4</v>
      </c>
      <c r="J120" t="s">
        <v>321</v>
      </c>
      <c r="K120" t="s">
        <v>393</v>
      </c>
      <c r="L120" t="s">
        <v>1854</v>
      </c>
      <c r="M120" t="s">
        <v>410</v>
      </c>
    </row>
    <row r="121" spans="1:13" x14ac:dyDescent="0.2">
      <c r="A121" t="s">
        <v>1855</v>
      </c>
      <c r="B121" t="s">
        <v>1856</v>
      </c>
      <c r="C121" s="107">
        <v>6186.04</v>
      </c>
      <c r="D121" t="s">
        <v>1857</v>
      </c>
      <c r="E121" t="s">
        <v>1858</v>
      </c>
      <c r="F121" t="s">
        <v>469</v>
      </c>
      <c r="G121" t="s">
        <v>76</v>
      </c>
      <c r="H121" t="s">
        <v>1859</v>
      </c>
      <c r="I121">
        <v>4</v>
      </c>
      <c r="J121" t="s">
        <v>321</v>
      </c>
      <c r="K121" t="s">
        <v>393</v>
      </c>
      <c r="L121" t="s">
        <v>394</v>
      </c>
      <c r="M121" t="s">
        <v>410</v>
      </c>
    </row>
    <row r="122" spans="1:13" x14ac:dyDescent="0.2">
      <c r="A122" t="s">
        <v>1860</v>
      </c>
      <c r="B122" t="s">
        <v>1861</v>
      </c>
      <c r="C122" s="107">
        <v>2500</v>
      </c>
      <c r="D122" t="s">
        <v>1862</v>
      </c>
      <c r="E122" t="s">
        <v>1863</v>
      </c>
      <c r="F122" t="s">
        <v>158</v>
      </c>
      <c r="G122" t="s">
        <v>149</v>
      </c>
      <c r="H122" t="s">
        <v>1864</v>
      </c>
      <c r="I122">
        <v>4</v>
      </c>
      <c r="J122" t="s">
        <v>321</v>
      </c>
      <c r="K122" t="s">
        <v>393</v>
      </c>
      <c r="L122" t="s">
        <v>1865</v>
      </c>
      <c r="M122" t="s">
        <v>410</v>
      </c>
    </row>
    <row r="123" spans="1:13" x14ac:dyDescent="0.2">
      <c r="A123" t="s">
        <v>1866</v>
      </c>
      <c r="B123" t="s">
        <v>1867</v>
      </c>
      <c r="C123" s="107">
        <v>282804.75</v>
      </c>
      <c r="D123" t="s">
        <v>1868</v>
      </c>
      <c r="F123" t="s">
        <v>57</v>
      </c>
      <c r="G123" t="s">
        <v>174</v>
      </c>
      <c r="H123" t="s">
        <v>1869</v>
      </c>
      <c r="I123">
        <v>4</v>
      </c>
      <c r="J123" t="s">
        <v>321</v>
      </c>
      <c r="K123" t="s">
        <v>393</v>
      </c>
      <c r="L123" t="s">
        <v>1837</v>
      </c>
      <c r="M123" t="s">
        <v>410</v>
      </c>
    </row>
    <row r="124" spans="1:13" x14ac:dyDescent="0.2">
      <c r="A124" t="s">
        <v>1870</v>
      </c>
      <c r="B124" t="s">
        <v>1871</v>
      </c>
      <c r="C124" s="107">
        <v>1187.17</v>
      </c>
      <c r="D124" t="s">
        <v>1872</v>
      </c>
      <c r="F124" t="s">
        <v>171</v>
      </c>
      <c r="G124" t="s">
        <v>166</v>
      </c>
      <c r="H124" t="s">
        <v>1873</v>
      </c>
      <c r="I124">
        <v>4</v>
      </c>
      <c r="J124" t="s">
        <v>321</v>
      </c>
      <c r="K124" t="s">
        <v>393</v>
      </c>
      <c r="L124" t="s">
        <v>1837</v>
      </c>
      <c r="M124" t="s">
        <v>410</v>
      </c>
    </row>
    <row r="125" spans="1:13" x14ac:dyDescent="0.2">
      <c r="A125" t="s">
        <v>1874</v>
      </c>
      <c r="B125" t="s">
        <v>1875</v>
      </c>
      <c r="C125" s="107">
        <v>1329.55</v>
      </c>
      <c r="D125" t="s">
        <v>1876</v>
      </c>
      <c r="F125" t="s">
        <v>178</v>
      </c>
      <c r="G125" t="s">
        <v>149</v>
      </c>
      <c r="H125" t="s">
        <v>222</v>
      </c>
      <c r="I125">
        <v>4</v>
      </c>
      <c r="J125" t="s">
        <v>321</v>
      </c>
      <c r="K125" t="s">
        <v>393</v>
      </c>
      <c r="L125" t="s">
        <v>1904</v>
      </c>
      <c r="M125" t="s">
        <v>410</v>
      </c>
    </row>
    <row r="126" spans="1:13" x14ac:dyDescent="0.2">
      <c r="A126" t="s">
        <v>1877</v>
      </c>
      <c r="B126" t="s">
        <v>1256</v>
      </c>
      <c r="C126" s="107">
        <v>6055.89</v>
      </c>
      <c r="D126" t="s">
        <v>1878</v>
      </c>
      <c r="E126" t="s">
        <v>1879</v>
      </c>
      <c r="F126" t="s">
        <v>1880</v>
      </c>
      <c r="G126" t="s">
        <v>149</v>
      </c>
      <c r="H126" t="s">
        <v>1881</v>
      </c>
      <c r="I126">
        <v>4</v>
      </c>
      <c r="J126" t="s">
        <v>321</v>
      </c>
      <c r="K126" t="s">
        <v>393</v>
      </c>
      <c r="L126" t="s">
        <v>1904</v>
      </c>
      <c r="M126" t="s">
        <v>410</v>
      </c>
    </row>
    <row r="127" spans="1:13" x14ac:dyDescent="0.2">
      <c r="A127" t="s">
        <v>1877</v>
      </c>
      <c r="B127" t="s">
        <v>1256</v>
      </c>
      <c r="C127" s="107">
        <v>32338.34</v>
      </c>
      <c r="D127" t="s">
        <v>1878</v>
      </c>
      <c r="E127" t="s">
        <v>1879</v>
      </c>
      <c r="F127" t="s">
        <v>1880</v>
      </c>
      <c r="G127" t="s">
        <v>149</v>
      </c>
      <c r="H127" t="s">
        <v>1881</v>
      </c>
      <c r="I127">
        <v>4</v>
      </c>
      <c r="J127" t="s">
        <v>321</v>
      </c>
      <c r="K127" t="s">
        <v>393</v>
      </c>
      <c r="L127" t="s">
        <v>1904</v>
      </c>
      <c r="M127" t="s">
        <v>410</v>
      </c>
    </row>
    <row r="128" spans="1:13" x14ac:dyDescent="0.2">
      <c r="A128" t="s">
        <v>1882</v>
      </c>
      <c r="B128" t="s">
        <v>1883</v>
      </c>
      <c r="C128" s="107">
        <v>7923.29</v>
      </c>
      <c r="D128" t="s">
        <v>1884</v>
      </c>
      <c r="F128" t="s">
        <v>35</v>
      </c>
      <c r="G128" t="s">
        <v>149</v>
      </c>
      <c r="H128" t="s">
        <v>266</v>
      </c>
      <c r="I128">
        <v>4</v>
      </c>
      <c r="J128" t="s">
        <v>321</v>
      </c>
      <c r="K128" t="s">
        <v>393</v>
      </c>
      <c r="L128" t="s">
        <v>1904</v>
      </c>
      <c r="M128" t="s">
        <v>410</v>
      </c>
    </row>
    <row r="129" spans="1:13" x14ac:dyDescent="0.2">
      <c r="A129" t="s">
        <v>1885</v>
      </c>
      <c r="B129" t="s">
        <v>1886</v>
      </c>
      <c r="C129" s="107">
        <v>3559.73</v>
      </c>
      <c r="D129" t="s">
        <v>1887</v>
      </c>
      <c r="F129" t="s">
        <v>421</v>
      </c>
      <c r="G129" t="s">
        <v>149</v>
      </c>
      <c r="H129" t="s">
        <v>1888</v>
      </c>
      <c r="I129">
        <v>4</v>
      </c>
      <c r="J129" t="s">
        <v>321</v>
      </c>
      <c r="K129" t="s">
        <v>393</v>
      </c>
      <c r="L129" t="s">
        <v>1904</v>
      </c>
      <c r="M129" t="s">
        <v>410</v>
      </c>
    </row>
    <row r="130" spans="1:13" x14ac:dyDescent="0.2">
      <c r="A130" t="s">
        <v>1889</v>
      </c>
      <c r="B130" t="s">
        <v>1890</v>
      </c>
      <c r="C130" s="107">
        <v>9747.08</v>
      </c>
      <c r="D130" t="s">
        <v>1891</v>
      </c>
      <c r="F130" t="s">
        <v>1574</v>
      </c>
      <c r="G130" t="s">
        <v>148</v>
      </c>
      <c r="H130" t="s">
        <v>1892</v>
      </c>
      <c r="I130">
        <v>4</v>
      </c>
      <c r="J130" t="s">
        <v>321</v>
      </c>
      <c r="K130" t="s">
        <v>393</v>
      </c>
      <c r="L130" t="s">
        <v>1904</v>
      </c>
      <c r="M130" t="s">
        <v>410</v>
      </c>
    </row>
    <row r="131" spans="1:13" x14ac:dyDescent="0.2">
      <c r="A131" t="s">
        <v>1893</v>
      </c>
      <c r="B131" t="s">
        <v>1894</v>
      </c>
      <c r="C131" s="107">
        <v>14335.28</v>
      </c>
      <c r="D131" t="s">
        <v>1895</v>
      </c>
      <c r="F131" t="s">
        <v>1896</v>
      </c>
      <c r="G131" t="s">
        <v>159</v>
      </c>
      <c r="H131" t="s">
        <v>1897</v>
      </c>
      <c r="I131">
        <v>4</v>
      </c>
      <c r="J131" t="s">
        <v>321</v>
      </c>
      <c r="K131" t="s">
        <v>393</v>
      </c>
      <c r="L131" t="s">
        <v>1898</v>
      </c>
      <c r="M131" t="s">
        <v>410</v>
      </c>
    </row>
    <row r="132" spans="1:13" x14ac:dyDescent="0.2">
      <c r="A132" t="s">
        <v>1899</v>
      </c>
      <c r="B132" t="s">
        <v>1900</v>
      </c>
      <c r="C132" s="107">
        <v>4180.17</v>
      </c>
      <c r="D132" t="s">
        <v>1901</v>
      </c>
      <c r="F132" t="s">
        <v>1902</v>
      </c>
      <c r="G132" t="s">
        <v>184</v>
      </c>
      <c r="H132" t="s">
        <v>1903</v>
      </c>
      <c r="I132">
        <v>4</v>
      </c>
      <c r="J132" t="s">
        <v>321</v>
      </c>
      <c r="K132" t="s">
        <v>393</v>
      </c>
      <c r="L132" t="s">
        <v>1904</v>
      </c>
      <c r="M132" t="s">
        <v>410</v>
      </c>
    </row>
    <row r="133" spans="1:13" x14ac:dyDescent="0.2">
      <c r="A133" t="s">
        <v>1905</v>
      </c>
      <c r="B133" t="s">
        <v>1906</v>
      </c>
      <c r="C133" s="107">
        <v>3123.02</v>
      </c>
      <c r="D133" t="s">
        <v>1907</v>
      </c>
      <c r="F133" t="s">
        <v>158</v>
      </c>
      <c r="G133" t="s">
        <v>149</v>
      </c>
      <c r="H133" t="s">
        <v>1908</v>
      </c>
      <c r="I133">
        <v>4</v>
      </c>
      <c r="J133" t="s">
        <v>321</v>
      </c>
      <c r="K133" t="s">
        <v>393</v>
      </c>
      <c r="L133" t="s">
        <v>1904</v>
      </c>
      <c r="M133" t="s">
        <v>410</v>
      </c>
    </row>
    <row r="134" spans="1:13" x14ac:dyDescent="0.2">
      <c r="A134" t="s">
        <v>1909</v>
      </c>
      <c r="B134" t="s">
        <v>1910</v>
      </c>
      <c r="C134" s="107">
        <v>1956.23</v>
      </c>
      <c r="D134" t="s">
        <v>1911</v>
      </c>
      <c r="F134" t="s">
        <v>1912</v>
      </c>
      <c r="G134" t="s">
        <v>177</v>
      </c>
      <c r="H134" t="s">
        <v>1913</v>
      </c>
      <c r="I134">
        <v>4</v>
      </c>
      <c r="J134" t="s">
        <v>321</v>
      </c>
      <c r="K134" t="s">
        <v>393</v>
      </c>
      <c r="L134" t="s">
        <v>1904</v>
      </c>
      <c r="M134" t="s">
        <v>410</v>
      </c>
    </row>
    <row r="135" spans="1:13" x14ac:dyDescent="0.2">
      <c r="A135" t="s">
        <v>1292</v>
      </c>
      <c r="B135" t="s">
        <v>535</v>
      </c>
      <c r="C135" s="107">
        <v>19051.3</v>
      </c>
      <c r="D135" t="s">
        <v>74</v>
      </c>
      <c r="F135" t="s">
        <v>192</v>
      </c>
      <c r="G135" t="s">
        <v>149</v>
      </c>
      <c r="H135" t="s">
        <v>290</v>
      </c>
      <c r="I135">
        <v>5</v>
      </c>
      <c r="J135" t="s">
        <v>298</v>
      </c>
      <c r="K135" t="s">
        <v>299</v>
      </c>
      <c r="L135" t="s">
        <v>1293</v>
      </c>
      <c r="M135" t="s">
        <v>293</v>
      </c>
    </row>
    <row r="136" spans="1:13" x14ac:dyDescent="0.2">
      <c r="A136" t="s">
        <v>1294</v>
      </c>
      <c r="B136" t="s">
        <v>1295</v>
      </c>
      <c r="C136" s="107">
        <v>1353.75</v>
      </c>
      <c r="D136" t="s">
        <v>1296</v>
      </c>
      <c r="E136" t="s">
        <v>1297</v>
      </c>
      <c r="F136" t="s">
        <v>1298</v>
      </c>
      <c r="G136" t="s">
        <v>153</v>
      </c>
      <c r="H136" t="s">
        <v>1299</v>
      </c>
      <c r="I136">
        <v>5</v>
      </c>
      <c r="J136" t="s">
        <v>298</v>
      </c>
      <c r="K136" t="s">
        <v>299</v>
      </c>
      <c r="L136" t="s">
        <v>1300</v>
      </c>
      <c r="M136" t="s">
        <v>293</v>
      </c>
    </row>
    <row r="137" spans="1:13" x14ac:dyDescent="0.2">
      <c r="A137" t="s">
        <v>1301</v>
      </c>
      <c r="B137" t="s">
        <v>459</v>
      </c>
      <c r="C137" s="107">
        <v>143620</v>
      </c>
      <c r="D137" t="s">
        <v>846</v>
      </c>
      <c r="E137" t="s">
        <v>635</v>
      </c>
      <c r="F137" t="s">
        <v>4</v>
      </c>
      <c r="G137" t="s">
        <v>165</v>
      </c>
      <c r="H137" t="s">
        <v>847</v>
      </c>
      <c r="I137">
        <v>5</v>
      </c>
      <c r="J137" t="s">
        <v>298</v>
      </c>
      <c r="K137" t="s">
        <v>299</v>
      </c>
      <c r="L137" t="s">
        <v>460</v>
      </c>
      <c r="M137" t="s">
        <v>293</v>
      </c>
    </row>
    <row r="138" spans="1:13" x14ac:dyDescent="0.2">
      <c r="A138" t="s">
        <v>1302</v>
      </c>
      <c r="B138" t="s">
        <v>540</v>
      </c>
      <c r="C138" s="107">
        <v>1439.18</v>
      </c>
      <c r="D138" t="s">
        <v>75</v>
      </c>
      <c r="F138" t="s">
        <v>164</v>
      </c>
      <c r="G138" t="s">
        <v>153</v>
      </c>
      <c r="H138" t="s">
        <v>224</v>
      </c>
      <c r="I138">
        <v>5</v>
      </c>
      <c r="J138" t="s">
        <v>298</v>
      </c>
      <c r="K138" t="s">
        <v>299</v>
      </c>
      <c r="L138" t="s">
        <v>1293</v>
      </c>
      <c r="M138" t="s">
        <v>293</v>
      </c>
    </row>
    <row r="139" spans="1:13" x14ac:dyDescent="0.2">
      <c r="A139" t="s">
        <v>1306</v>
      </c>
      <c r="B139" t="s">
        <v>1307</v>
      </c>
      <c r="C139" s="107">
        <v>1800</v>
      </c>
      <c r="D139" t="s">
        <v>1308</v>
      </c>
      <c r="F139" t="s">
        <v>1309</v>
      </c>
      <c r="G139" t="s">
        <v>185</v>
      </c>
      <c r="H139" t="s">
        <v>1310</v>
      </c>
      <c r="I139">
        <v>5</v>
      </c>
      <c r="J139" t="s">
        <v>298</v>
      </c>
      <c r="K139" t="s">
        <v>299</v>
      </c>
      <c r="L139" t="s">
        <v>571</v>
      </c>
      <c r="M139" t="s">
        <v>293</v>
      </c>
    </row>
    <row r="140" spans="1:13" x14ac:dyDescent="0.2">
      <c r="A140" t="s">
        <v>1311</v>
      </c>
      <c r="B140" t="s">
        <v>461</v>
      </c>
      <c r="C140" s="107">
        <v>132750</v>
      </c>
      <c r="D140" t="s">
        <v>633</v>
      </c>
      <c r="F140" t="s">
        <v>462</v>
      </c>
      <c r="G140" t="s">
        <v>153</v>
      </c>
      <c r="H140" t="s">
        <v>463</v>
      </c>
      <c r="I140">
        <v>5</v>
      </c>
      <c r="J140" t="s">
        <v>298</v>
      </c>
      <c r="K140" t="s">
        <v>299</v>
      </c>
      <c r="L140" t="s">
        <v>0</v>
      </c>
      <c r="M140" t="s">
        <v>293</v>
      </c>
    </row>
    <row r="141" spans="1:13" x14ac:dyDescent="0.2">
      <c r="A141" t="s">
        <v>1312</v>
      </c>
      <c r="B141" t="s">
        <v>464</v>
      </c>
      <c r="C141" s="107">
        <v>4800</v>
      </c>
      <c r="D141" t="s">
        <v>465</v>
      </c>
      <c r="F141" t="s">
        <v>301</v>
      </c>
      <c r="G141" t="s">
        <v>170</v>
      </c>
      <c r="H141" t="s">
        <v>466</v>
      </c>
      <c r="I141">
        <v>5</v>
      </c>
      <c r="J141" t="s">
        <v>298</v>
      </c>
      <c r="K141" t="s">
        <v>299</v>
      </c>
      <c r="L141" t="s">
        <v>571</v>
      </c>
      <c r="M141" t="s">
        <v>293</v>
      </c>
    </row>
    <row r="142" spans="1:13" x14ac:dyDescent="0.2">
      <c r="A142" t="s">
        <v>1313</v>
      </c>
      <c r="B142" t="s">
        <v>704</v>
      </c>
      <c r="C142" s="107">
        <v>7393.33</v>
      </c>
      <c r="D142" t="s">
        <v>705</v>
      </c>
      <c r="F142" t="s">
        <v>706</v>
      </c>
      <c r="G142" t="s">
        <v>149</v>
      </c>
      <c r="H142" t="s">
        <v>238</v>
      </c>
      <c r="I142">
        <v>5</v>
      </c>
      <c r="J142" t="s">
        <v>298</v>
      </c>
      <c r="K142" t="s">
        <v>299</v>
      </c>
      <c r="L142" t="s">
        <v>707</v>
      </c>
      <c r="M142" t="s">
        <v>293</v>
      </c>
    </row>
    <row r="143" spans="1:13" x14ac:dyDescent="0.2">
      <c r="A143" t="s">
        <v>1314</v>
      </c>
      <c r="B143" t="s">
        <v>572</v>
      </c>
      <c r="C143" s="107">
        <v>1302.5999999999999</v>
      </c>
      <c r="D143" t="s">
        <v>573</v>
      </c>
      <c r="E143" t="s">
        <v>635</v>
      </c>
      <c r="F143" t="s">
        <v>574</v>
      </c>
      <c r="G143" t="s">
        <v>1917</v>
      </c>
      <c r="H143" t="s">
        <v>575</v>
      </c>
      <c r="I143">
        <v>5</v>
      </c>
      <c r="J143" t="s">
        <v>298</v>
      </c>
      <c r="K143" t="s">
        <v>299</v>
      </c>
      <c r="L143" t="s">
        <v>844</v>
      </c>
      <c r="M143" t="s">
        <v>293</v>
      </c>
    </row>
    <row r="144" spans="1:13" x14ac:dyDescent="0.2">
      <c r="A144" t="s">
        <v>1315</v>
      </c>
      <c r="B144" t="s">
        <v>1316</v>
      </c>
      <c r="C144" s="107">
        <v>36000</v>
      </c>
      <c r="D144" t="s">
        <v>1317</v>
      </c>
      <c r="F144" t="s">
        <v>682</v>
      </c>
      <c r="G144" t="s">
        <v>149</v>
      </c>
      <c r="H144" t="s">
        <v>880</v>
      </c>
      <c r="I144">
        <v>5</v>
      </c>
      <c r="J144" t="s">
        <v>298</v>
      </c>
      <c r="K144" t="s">
        <v>299</v>
      </c>
      <c r="L144" t="s">
        <v>1318</v>
      </c>
      <c r="M144" t="s">
        <v>293</v>
      </c>
    </row>
    <row r="145" spans="1:13" x14ac:dyDescent="0.2">
      <c r="A145" t="s">
        <v>1319</v>
      </c>
      <c r="B145" t="s">
        <v>637</v>
      </c>
      <c r="C145" s="107">
        <v>7273</v>
      </c>
      <c r="D145" t="s">
        <v>845</v>
      </c>
      <c r="F145" t="s">
        <v>158</v>
      </c>
      <c r="G145" t="s">
        <v>149</v>
      </c>
      <c r="H145" t="s">
        <v>638</v>
      </c>
      <c r="I145">
        <v>5</v>
      </c>
      <c r="J145" t="s">
        <v>298</v>
      </c>
      <c r="K145" t="s">
        <v>299</v>
      </c>
      <c r="L145" t="s">
        <v>0</v>
      </c>
      <c r="M145" t="s">
        <v>293</v>
      </c>
    </row>
    <row r="146" spans="1:13" x14ac:dyDescent="0.2">
      <c r="A146" t="s">
        <v>1918</v>
      </c>
      <c r="B146" t="s">
        <v>1919</v>
      </c>
      <c r="C146" s="107">
        <v>15000</v>
      </c>
      <c r="D146" t="s">
        <v>1920</v>
      </c>
      <c r="F146" t="s">
        <v>1921</v>
      </c>
      <c r="G146" t="s">
        <v>177</v>
      </c>
      <c r="H146" t="s">
        <v>1922</v>
      </c>
      <c r="I146">
        <v>5</v>
      </c>
      <c r="J146" t="s">
        <v>298</v>
      </c>
      <c r="K146" t="s">
        <v>299</v>
      </c>
      <c r="L146" t="s">
        <v>1749</v>
      </c>
      <c r="M146" t="s">
        <v>293</v>
      </c>
    </row>
    <row r="147" spans="1:13" x14ac:dyDescent="0.2">
      <c r="A147" t="s">
        <v>1923</v>
      </c>
      <c r="B147" t="s">
        <v>1924</v>
      </c>
      <c r="C147" s="107">
        <v>1191.5</v>
      </c>
      <c r="D147" t="s">
        <v>1925</v>
      </c>
      <c r="F147" t="s">
        <v>1926</v>
      </c>
      <c r="G147" t="s">
        <v>149</v>
      </c>
      <c r="H147" t="s">
        <v>1927</v>
      </c>
      <c r="I147">
        <v>5</v>
      </c>
      <c r="J147" t="s">
        <v>298</v>
      </c>
      <c r="K147" t="s">
        <v>299</v>
      </c>
      <c r="L147" t="s">
        <v>571</v>
      </c>
      <c r="M147" t="s">
        <v>293</v>
      </c>
    </row>
    <row r="148" spans="1:13" x14ac:dyDescent="0.2">
      <c r="A148" t="s">
        <v>1928</v>
      </c>
      <c r="B148" t="s">
        <v>1929</v>
      </c>
      <c r="C148" s="107">
        <v>6528</v>
      </c>
      <c r="D148" t="s">
        <v>1930</v>
      </c>
      <c r="F148" t="s">
        <v>1931</v>
      </c>
      <c r="G148" t="s">
        <v>170</v>
      </c>
      <c r="H148" t="s">
        <v>1932</v>
      </c>
      <c r="I148">
        <v>5</v>
      </c>
      <c r="J148" t="s">
        <v>298</v>
      </c>
      <c r="K148" t="s">
        <v>299</v>
      </c>
      <c r="L148" t="s">
        <v>1933</v>
      </c>
      <c r="M148" t="s">
        <v>293</v>
      </c>
    </row>
    <row r="149" spans="1:13" x14ac:dyDescent="0.2">
      <c r="A149" t="s">
        <v>1934</v>
      </c>
      <c r="B149" t="s">
        <v>1935</v>
      </c>
      <c r="C149" s="107">
        <v>1080</v>
      </c>
      <c r="D149" t="s">
        <v>1936</v>
      </c>
      <c r="F149" t="s">
        <v>878</v>
      </c>
      <c r="G149" t="s">
        <v>149</v>
      </c>
      <c r="H149" t="s">
        <v>879</v>
      </c>
      <c r="I149">
        <v>5</v>
      </c>
      <c r="J149" t="s">
        <v>298</v>
      </c>
      <c r="K149" t="s">
        <v>299</v>
      </c>
      <c r="L149" t="s">
        <v>571</v>
      </c>
      <c r="M149" t="s">
        <v>293</v>
      </c>
    </row>
    <row r="150" spans="1:13" x14ac:dyDescent="0.2">
      <c r="A150" t="s">
        <v>1937</v>
      </c>
      <c r="B150" t="s">
        <v>1938</v>
      </c>
      <c r="C150" s="107">
        <v>2984</v>
      </c>
      <c r="D150" t="s">
        <v>1939</v>
      </c>
      <c r="E150" t="s">
        <v>694</v>
      </c>
      <c r="F150" t="s">
        <v>42</v>
      </c>
      <c r="G150" t="s">
        <v>43</v>
      </c>
      <c r="H150" t="s">
        <v>1940</v>
      </c>
      <c r="I150">
        <v>5</v>
      </c>
      <c r="J150" t="s">
        <v>298</v>
      </c>
      <c r="K150" t="s">
        <v>299</v>
      </c>
      <c r="L150" t="s">
        <v>1941</v>
      </c>
      <c r="M150" t="s">
        <v>293</v>
      </c>
    </row>
    <row r="151" spans="1:13" x14ac:dyDescent="0.2">
      <c r="A151" t="s">
        <v>1942</v>
      </c>
      <c r="B151" t="s">
        <v>1943</v>
      </c>
      <c r="C151" s="107">
        <v>11000</v>
      </c>
      <c r="D151" t="s">
        <v>1944</v>
      </c>
      <c r="F151" t="s">
        <v>1945</v>
      </c>
      <c r="G151" t="s">
        <v>170</v>
      </c>
      <c r="H151" t="s">
        <v>1946</v>
      </c>
      <c r="I151">
        <v>5</v>
      </c>
      <c r="J151" t="s">
        <v>298</v>
      </c>
      <c r="K151" t="s">
        <v>299</v>
      </c>
      <c r="L151" t="s">
        <v>1947</v>
      </c>
      <c r="M151" t="s">
        <v>293</v>
      </c>
    </row>
    <row r="152" spans="1:13" x14ac:dyDescent="0.2">
      <c r="A152" t="s">
        <v>1948</v>
      </c>
      <c r="B152" t="s">
        <v>1949</v>
      </c>
      <c r="C152" s="107">
        <v>2900</v>
      </c>
      <c r="D152" t="s">
        <v>1950</v>
      </c>
      <c r="F152" t="s">
        <v>1951</v>
      </c>
      <c r="G152" t="s">
        <v>168</v>
      </c>
      <c r="H152" t="s">
        <v>1952</v>
      </c>
      <c r="I152">
        <v>5</v>
      </c>
      <c r="J152" t="s">
        <v>298</v>
      </c>
      <c r="K152" t="s">
        <v>299</v>
      </c>
      <c r="L152" t="s">
        <v>571</v>
      </c>
      <c r="M152" t="s">
        <v>293</v>
      </c>
    </row>
    <row r="153" spans="1:13" x14ac:dyDescent="0.2">
      <c r="A153" t="s">
        <v>1953</v>
      </c>
      <c r="B153" t="s">
        <v>1954</v>
      </c>
      <c r="C153" s="107">
        <v>15000</v>
      </c>
      <c r="D153" t="s">
        <v>1955</v>
      </c>
      <c r="F153" t="s">
        <v>570</v>
      </c>
      <c r="G153" t="s">
        <v>157</v>
      </c>
      <c r="H153" t="s">
        <v>1956</v>
      </c>
      <c r="I153">
        <v>5</v>
      </c>
      <c r="J153" t="s">
        <v>298</v>
      </c>
      <c r="K153" t="s">
        <v>299</v>
      </c>
      <c r="L153" t="s">
        <v>1807</v>
      </c>
      <c r="M153" t="s">
        <v>293</v>
      </c>
    </row>
    <row r="154" spans="1:13" x14ac:dyDescent="0.2">
      <c r="A154" t="s">
        <v>1957</v>
      </c>
      <c r="B154" t="s">
        <v>1958</v>
      </c>
      <c r="C154" s="107">
        <v>4500</v>
      </c>
      <c r="D154" t="s">
        <v>1959</v>
      </c>
      <c r="F154" t="s">
        <v>1821</v>
      </c>
      <c r="G154" t="s">
        <v>172</v>
      </c>
      <c r="H154" t="s">
        <v>1960</v>
      </c>
      <c r="I154">
        <v>5</v>
      </c>
      <c r="J154" t="s">
        <v>298</v>
      </c>
      <c r="K154" t="s">
        <v>299</v>
      </c>
      <c r="L154" t="s">
        <v>571</v>
      </c>
      <c r="M154" t="s">
        <v>293</v>
      </c>
    </row>
    <row r="155" spans="1:13" x14ac:dyDescent="0.2">
      <c r="A155" t="s">
        <v>1961</v>
      </c>
      <c r="B155" t="s">
        <v>1962</v>
      </c>
      <c r="C155" s="107">
        <v>10000</v>
      </c>
      <c r="D155" t="s">
        <v>1963</v>
      </c>
      <c r="F155" t="s">
        <v>1964</v>
      </c>
      <c r="G155" t="s">
        <v>170</v>
      </c>
      <c r="H155" t="s">
        <v>1965</v>
      </c>
      <c r="I155">
        <v>5</v>
      </c>
      <c r="J155" t="s">
        <v>298</v>
      </c>
      <c r="K155" t="s">
        <v>299</v>
      </c>
      <c r="L155" t="s">
        <v>571</v>
      </c>
      <c r="M155" t="s">
        <v>293</v>
      </c>
    </row>
    <row r="156" spans="1:13" x14ac:dyDescent="0.2">
      <c r="A156" t="s">
        <v>1966</v>
      </c>
      <c r="B156" t="s">
        <v>1967</v>
      </c>
      <c r="C156" s="107">
        <v>1021</v>
      </c>
      <c r="D156" t="s">
        <v>1968</v>
      </c>
      <c r="F156" t="s">
        <v>1969</v>
      </c>
      <c r="G156" t="s">
        <v>174</v>
      </c>
      <c r="H156" t="s">
        <v>1970</v>
      </c>
      <c r="I156">
        <v>5</v>
      </c>
      <c r="J156" t="s">
        <v>298</v>
      </c>
      <c r="K156" t="s">
        <v>299</v>
      </c>
      <c r="L156" t="s">
        <v>571</v>
      </c>
      <c r="M156" t="s">
        <v>293</v>
      </c>
    </row>
    <row r="157" spans="1:13" x14ac:dyDescent="0.2">
      <c r="A157" t="s">
        <v>1971</v>
      </c>
      <c r="B157" t="s">
        <v>1972</v>
      </c>
      <c r="C157" s="107">
        <v>4199.29</v>
      </c>
      <c r="D157" t="s">
        <v>1973</v>
      </c>
      <c r="F157" t="s">
        <v>655</v>
      </c>
      <c r="G157" t="s">
        <v>177</v>
      </c>
      <c r="H157" t="s">
        <v>1974</v>
      </c>
      <c r="I157">
        <v>5</v>
      </c>
      <c r="J157" t="s">
        <v>298</v>
      </c>
      <c r="K157" t="s">
        <v>299</v>
      </c>
      <c r="L157" t="s">
        <v>1975</v>
      </c>
      <c r="M157" t="s">
        <v>293</v>
      </c>
    </row>
    <row r="158" spans="1:13" x14ac:dyDescent="0.2">
      <c r="A158" t="s">
        <v>1976</v>
      </c>
      <c r="B158" t="s">
        <v>1977</v>
      </c>
      <c r="C158" s="107">
        <v>1200</v>
      </c>
      <c r="D158" t="s">
        <v>1978</v>
      </c>
      <c r="F158" t="s">
        <v>7</v>
      </c>
      <c r="G158" t="s">
        <v>149</v>
      </c>
      <c r="H158" t="s">
        <v>238</v>
      </c>
      <c r="I158">
        <v>5</v>
      </c>
      <c r="J158" t="s">
        <v>298</v>
      </c>
      <c r="K158" t="s">
        <v>299</v>
      </c>
      <c r="L158" t="s">
        <v>1979</v>
      </c>
      <c r="M158" t="s">
        <v>293</v>
      </c>
    </row>
    <row r="159" spans="1:13" x14ac:dyDescent="0.2">
      <c r="A159" t="s">
        <v>1980</v>
      </c>
      <c r="B159" t="s">
        <v>1981</v>
      </c>
      <c r="C159" s="107">
        <v>9615.2000000000007</v>
      </c>
      <c r="D159" t="s">
        <v>1982</v>
      </c>
      <c r="F159" t="s">
        <v>158</v>
      </c>
      <c r="G159" t="s">
        <v>149</v>
      </c>
      <c r="H159" t="s">
        <v>271</v>
      </c>
      <c r="I159">
        <v>5</v>
      </c>
      <c r="J159" t="s">
        <v>298</v>
      </c>
      <c r="K159" t="s">
        <v>299</v>
      </c>
      <c r="L159" t="s">
        <v>1983</v>
      </c>
      <c r="M159" t="s">
        <v>293</v>
      </c>
    </row>
    <row r="160" spans="1:13" x14ac:dyDescent="0.2">
      <c r="A160" t="s">
        <v>1984</v>
      </c>
      <c r="B160" t="s">
        <v>1985</v>
      </c>
      <c r="C160" s="107">
        <v>1148</v>
      </c>
      <c r="D160" t="s">
        <v>1986</v>
      </c>
      <c r="F160" t="s">
        <v>163</v>
      </c>
      <c r="G160" t="s">
        <v>149</v>
      </c>
      <c r="H160" t="s">
        <v>218</v>
      </c>
      <c r="I160">
        <v>5</v>
      </c>
      <c r="J160" t="s">
        <v>298</v>
      </c>
      <c r="K160" t="s">
        <v>299</v>
      </c>
      <c r="L160" t="s">
        <v>1987</v>
      </c>
      <c r="M160" t="s">
        <v>293</v>
      </c>
    </row>
    <row r="161" spans="1:13" x14ac:dyDescent="0.2">
      <c r="A161" t="s">
        <v>1988</v>
      </c>
      <c r="B161" t="s">
        <v>1989</v>
      </c>
      <c r="C161" s="107">
        <v>3500</v>
      </c>
      <c r="D161" t="s">
        <v>1990</v>
      </c>
      <c r="F161" t="s">
        <v>1991</v>
      </c>
      <c r="G161" t="s">
        <v>172</v>
      </c>
      <c r="H161" t="s">
        <v>1992</v>
      </c>
      <c r="I161">
        <v>5</v>
      </c>
      <c r="J161" t="s">
        <v>298</v>
      </c>
      <c r="K161" t="s">
        <v>299</v>
      </c>
      <c r="L161" t="s">
        <v>1993</v>
      </c>
      <c r="M161" t="s">
        <v>293</v>
      </c>
    </row>
    <row r="162" spans="1:13" x14ac:dyDescent="0.2">
      <c r="A162" t="s">
        <v>1994</v>
      </c>
      <c r="B162" t="s">
        <v>1995</v>
      </c>
      <c r="C162" s="107">
        <v>1950</v>
      </c>
      <c r="D162" t="s">
        <v>1996</v>
      </c>
      <c r="E162" t="s">
        <v>1997</v>
      </c>
      <c r="F162" t="s">
        <v>1998</v>
      </c>
      <c r="G162" t="s">
        <v>146</v>
      </c>
      <c r="H162" t="s">
        <v>1999</v>
      </c>
      <c r="I162">
        <v>5</v>
      </c>
      <c r="J162" t="s">
        <v>298</v>
      </c>
      <c r="K162" t="s">
        <v>299</v>
      </c>
      <c r="L162" t="s">
        <v>2000</v>
      </c>
      <c r="M162" t="s">
        <v>293</v>
      </c>
    </row>
    <row r="163" spans="1:13" x14ac:dyDescent="0.2">
      <c r="A163" t="s">
        <v>2001</v>
      </c>
      <c r="B163" t="s">
        <v>2002</v>
      </c>
      <c r="C163" s="107">
        <v>1308</v>
      </c>
      <c r="D163" t="s">
        <v>2003</v>
      </c>
      <c r="F163" t="s">
        <v>152</v>
      </c>
      <c r="G163" t="s">
        <v>153</v>
      </c>
      <c r="H163" t="s">
        <v>634</v>
      </c>
      <c r="I163">
        <v>5</v>
      </c>
      <c r="J163" t="s">
        <v>298</v>
      </c>
      <c r="K163" t="s">
        <v>299</v>
      </c>
      <c r="L163" t="s">
        <v>571</v>
      </c>
      <c r="M163" t="s">
        <v>293</v>
      </c>
    </row>
    <row r="164" spans="1:13" x14ac:dyDescent="0.2">
      <c r="A164" t="s">
        <v>2004</v>
      </c>
      <c r="B164" t="s">
        <v>2005</v>
      </c>
      <c r="C164" s="107">
        <v>4800</v>
      </c>
      <c r="D164" t="s">
        <v>2006</v>
      </c>
      <c r="F164" t="s">
        <v>169</v>
      </c>
      <c r="G164" t="s">
        <v>170</v>
      </c>
      <c r="H164" t="s">
        <v>2007</v>
      </c>
      <c r="I164">
        <v>5</v>
      </c>
      <c r="J164" t="s">
        <v>298</v>
      </c>
      <c r="K164" t="s">
        <v>299</v>
      </c>
      <c r="L164" t="s">
        <v>2008</v>
      </c>
      <c r="M164" t="s">
        <v>293</v>
      </c>
    </row>
    <row r="165" spans="1:13" x14ac:dyDescent="0.2">
      <c r="A165" t="s">
        <v>2009</v>
      </c>
      <c r="B165" t="s">
        <v>2010</v>
      </c>
      <c r="C165" s="107">
        <v>1170</v>
      </c>
      <c r="D165" t="s">
        <v>2011</v>
      </c>
      <c r="F165" t="s">
        <v>194</v>
      </c>
      <c r="G165" t="s">
        <v>149</v>
      </c>
      <c r="H165" t="s">
        <v>228</v>
      </c>
      <c r="I165">
        <v>5</v>
      </c>
      <c r="J165" t="s">
        <v>298</v>
      </c>
      <c r="K165" t="s">
        <v>299</v>
      </c>
      <c r="L165" t="s">
        <v>571</v>
      </c>
      <c r="M165" t="s">
        <v>293</v>
      </c>
    </row>
    <row r="166" spans="1:13" x14ac:dyDescent="0.2">
      <c r="A166" t="s">
        <v>2012</v>
      </c>
      <c r="B166" t="s">
        <v>2013</v>
      </c>
      <c r="C166" s="107">
        <v>1500</v>
      </c>
      <c r="D166" t="s">
        <v>2014</v>
      </c>
      <c r="F166" t="s">
        <v>201</v>
      </c>
      <c r="G166" t="s">
        <v>168</v>
      </c>
      <c r="H166" t="s">
        <v>2015</v>
      </c>
      <c r="I166">
        <v>5</v>
      </c>
      <c r="J166" t="s">
        <v>298</v>
      </c>
      <c r="K166" t="s">
        <v>299</v>
      </c>
      <c r="L166" t="s">
        <v>571</v>
      </c>
      <c r="M166" t="s">
        <v>293</v>
      </c>
    </row>
    <row r="167" spans="1:13" x14ac:dyDescent="0.2">
      <c r="A167" t="s">
        <v>1320</v>
      </c>
      <c r="B167" t="s">
        <v>1321</v>
      </c>
      <c r="C167" s="107">
        <v>60227.39</v>
      </c>
      <c r="D167" t="s">
        <v>536</v>
      </c>
      <c r="E167" t="s">
        <v>537</v>
      </c>
      <c r="F167" t="s">
        <v>152</v>
      </c>
      <c r="G167" t="s">
        <v>177</v>
      </c>
      <c r="H167" t="s">
        <v>538</v>
      </c>
      <c r="I167">
        <v>6</v>
      </c>
      <c r="J167" t="s">
        <v>298</v>
      </c>
      <c r="K167" t="s">
        <v>5</v>
      </c>
      <c r="L167" t="s">
        <v>71</v>
      </c>
      <c r="M167" t="s">
        <v>294</v>
      </c>
    </row>
    <row r="168" spans="1:13" x14ac:dyDescent="0.2">
      <c r="A168" t="s">
        <v>1322</v>
      </c>
      <c r="B168" t="s">
        <v>914</v>
      </c>
      <c r="C168" s="107">
        <v>12759.16</v>
      </c>
      <c r="D168" t="s">
        <v>915</v>
      </c>
      <c r="F168" t="s">
        <v>25</v>
      </c>
      <c r="G168" t="s">
        <v>149</v>
      </c>
      <c r="H168" t="s">
        <v>262</v>
      </c>
      <c r="I168">
        <v>6</v>
      </c>
      <c r="J168" t="s">
        <v>298</v>
      </c>
      <c r="K168" t="s">
        <v>5</v>
      </c>
      <c r="L168" t="s">
        <v>913</v>
      </c>
      <c r="M168" t="s">
        <v>294</v>
      </c>
    </row>
    <row r="169" spans="1:13" x14ac:dyDescent="0.2">
      <c r="A169" t="s">
        <v>1323</v>
      </c>
      <c r="B169" t="s">
        <v>467</v>
      </c>
      <c r="C169" s="107">
        <v>1500</v>
      </c>
      <c r="D169" t="s">
        <v>6</v>
      </c>
      <c r="E169" t="s">
        <v>639</v>
      </c>
      <c r="F169" t="s">
        <v>7</v>
      </c>
      <c r="G169" t="s">
        <v>149</v>
      </c>
      <c r="H169" t="s">
        <v>238</v>
      </c>
      <c r="I169">
        <v>6</v>
      </c>
      <c r="J169" t="s">
        <v>298</v>
      </c>
      <c r="K169" t="s">
        <v>5</v>
      </c>
      <c r="L169" t="s">
        <v>200</v>
      </c>
      <c r="M169" t="s">
        <v>294</v>
      </c>
    </row>
    <row r="170" spans="1:13" x14ac:dyDescent="0.2">
      <c r="A170" t="s">
        <v>1324</v>
      </c>
      <c r="B170" t="s">
        <v>640</v>
      </c>
      <c r="C170" s="107">
        <v>1125</v>
      </c>
      <c r="D170" t="s">
        <v>641</v>
      </c>
      <c r="F170" t="s">
        <v>642</v>
      </c>
      <c r="G170" t="s">
        <v>149</v>
      </c>
      <c r="H170" t="s">
        <v>643</v>
      </c>
      <c r="I170">
        <v>6</v>
      </c>
      <c r="J170" t="s">
        <v>298</v>
      </c>
      <c r="K170" t="s">
        <v>5</v>
      </c>
      <c r="L170" t="s">
        <v>892</v>
      </c>
      <c r="M170" t="s">
        <v>294</v>
      </c>
    </row>
    <row r="171" spans="1:13" x14ac:dyDescent="0.2">
      <c r="A171" t="s">
        <v>1325</v>
      </c>
      <c r="B171" t="s">
        <v>1326</v>
      </c>
      <c r="C171" s="107">
        <v>206512.42</v>
      </c>
      <c r="D171" t="s">
        <v>578</v>
      </c>
      <c r="F171" t="s">
        <v>53</v>
      </c>
      <c r="G171" t="s">
        <v>173</v>
      </c>
      <c r="H171" t="s">
        <v>579</v>
      </c>
      <c r="I171">
        <v>6</v>
      </c>
      <c r="J171" t="s">
        <v>298</v>
      </c>
      <c r="K171" t="s">
        <v>5</v>
      </c>
      <c r="L171" t="s">
        <v>20</v>
      </c>
      <c r="M171" t="s">
        <v>294</v>
      </c>
    </row>
    <row r="172" spans="1:13" x14ac:dyDescent="0.2">
      <c r="A172" t="s">
        <v>1327</v>
      </c>
      <c r="B172" t="s">
        <v>1328</v>
      </c>
      <c r="C172" s="107">
        <v>8742.9500000000007</v>
      </c>
      <c r="D172" t="s">
        <v>867</v>
      </c>
      <c r="F172" t="s">
        <v>869</v>
      </c>
      <c r="G172" t="s">
        <v>149</v>
      </c>
      <c r="H172" t="s">
        <v>870</v>
      </c>
      <c r="I172">
        <v>6</v>
      </c>
      <c r="J172" t="s">
        <v>298</v>
      </c>
      <c r="K172" t="s">
        <v>5</v>
      </c>
      <c r="L172" t="s">
        <v>1329</v>
      </c>
      <c r="M172" t="s">
        <v>294</v>
      </c>
    </row>
    <row r="173" spans="1:13" x14ac:dyDescent="0.2">
      <c r="A173" t="s">
        <v>1330</v>
      </c>
      <c r="B173" t="s">
        <v>866</v>
      </c>
      <c r="C173" s="107">
        <v>6880</v>
      </c>
      <c r="D173" t="s">
        <v>867</v>
      </c>
      <c r="E173" t="s">
        <v>868</v>
      </c>
      <c r="F173" t="s">
        <v>869</v>
      </c>
      <c r="G173" t="s">
        <v>149</v>
      </c>
      <c r="H173" t="s">
        <v>870</v>
      </c>
      <c r="I173">
        <v>6</v>
      </c>
      <c r="J173" t="s">
        <v>298</v>
      </c>
      <c r="K173" t="s">
        <v>5</v>
      </c>
      <c r="L173" t="s">
        <v>871</v>
      </c>
      <c r="M173" t="s">
        <v>294</v>
      </c>
    </row>
    <row r="174" spans="1:13" x14ac:dyDescent="0.2">
      <c r="A174" t="s">
        <v>1331</v>
      </c>
      <c r="B174" t="s">
        <v>882</v>
      </c>
      <c r="C174" s="107">
        <v>3999.8</v>
      </c>
      <c r="D174" t="s">
        <v>883</v>
      </c>
      <c r="F174" t="s">
        <v>884</v>
      </c>
      <c r="G174" t="s">
        <v>153</v>
      </c>
      <c r="H174" t="s">
        <v>885</v>
      </c>
      <c r="I174">
        <v>6</v>
      </c>
      <c r="J174" t="s">
        <v>298</v>
      </c>
      <c r="K174" t="s">
        <v>5</v>
      </c>
      <c r="L174" t="s">
        <v>8</v>
      </c>
      <c r="M174" t="s">
        <v>294</v>
      </c>
    </row>
    <row r="175" spans="1:13" x14ac:dyDescent="0.2">
      <c r="A175" t="s">
        <v>1332</v>
      </c>
      <c r="B175" t="s">
        <v>644</v>
      </c>
      <c r="C175" s="107">
        <v>7137</v>
      </c>
      <c r="D175" t="s">
        <v>10</v>
      </c>
      <c r="F175" t="s">
        <v>261</v>
      </c>
      <c r="G175" t="s">
        <v>177</v>
      </c>
      <c r="H175" t="s">
        <v>250</v>
      </c>
      <c r="I175">
        <v>6</v>
      </c>
      <c r="J175" t="s">
        <v>298</v>
      </c>
      <c r="K175" t="s">
        <v>5</v>
      </c>
      <c r="L175" t="s">
        <v>855</v>
      </c>
      <c r="M175" t="s">
        <v>294</v>
      </c>
    </row>
    <row r="176" spans="1:13" x14ac:dyDescent="0.2">
      <c r="A176" t="s">
        <v>1333</v>
      </c>
      <c r="B176" t="s">
        <v>881</v>
      </c>
      <c r="C176" s="107">
        <v>67843</v>
      </c>
      <c r="D176" t="s">
        <v>11</v>
      </c>
      <c r="E176" t="s">
        <v>162</v>
      </c>
      <c r="F176" t="s">
        <v>12</v>
      </c>
      <c r="G176" t="s">
        <v>157</v>
      </c>
      <c r="H176" t="s">
        <v>251</v>
      </c>
      <c r="I176">
        <v>6</v>
      </c>
      <c r="J176" t="s">
        <v>298</v>
      </c>
      <c r="K176" t="s">
        <v>5</v>
      </c>
      <c r="L176" t="s">
        <v>13</v>
      </c>
      <c r="M176" t="s">
        <v>294</v>
      </c>
    </row>
    <row r="177" spans="1:13" x14ac:dyDescent="0.2">
      <c r="A177" t="s">
        <v>1334</v>
      </c>
      <c r="B177" t="s">
        <v>904</v>
      </c>
      <c r="C177" s="107">
        <v>9364.39</v>
      </c>
      <c r="D177" t="s">
        <v>23</v>
      </c>
      <c r="E177" t="s">
        <v>468</v>
      </c>
      <c r="F177" t="s">
        <v>469</v>
      </c>
      <c r="G177" t="s">
        <v>76</v>
      </c>
      <c r="H177" t="s">
        <v>470</v>
      </c>
      <c r="I177">
        <v>6</v>
      </c>
      <c r="J177" t="s">
        <v>298</v>
      </c>
      <c r="K177" t="s">
        <v>5</v>
      </c>
      <c r="L177" t="s">
        <v>22</v>
      </c>
      <c r="M177" t="s">
        <v>294</v>
      </c>
    </row>
    <row r="178" spans="1:13" x14ac:dyDescent="0.2">
      <c r="A178" t="s">
        <v>1335</v>
      </c>
      <c r="B178" t="s">
        <v>471</v>
      </c>
      <c r="C178" s="107">
        <v>87615.48</v>
      </c>
      <c r="D178" t="s">
        <v>472</v>
      </c>
      <c r="F178" t="s">
        <v>186</v>
      </c>
      <c r="G178" t="s">
        <v>149</v>
      </c>
      <c r="H178" t="s">
        <v>243</v>
      </c>
      <c r="I178">
        <v>6</v>
      </c>
      <c r="J178" t="s">
        <v>298</v>
      </c>
      <c r="K178" t="s">
        <v>5</v>
      </c>
      <c r="L178" t="s">
        <v>14</v>
      </c>
      <c r="M178" t="s">
        <v>294</v>
      </c>
    </row>
    <row r="179" spans="1:13" x14ac:dyDescent="0.2">
      <c r="A179" t="s">
        <v>1336</v>
      </c>
      <c r="B179" t="s">
        <v>647</v>
      </c>
      <c r="C179" s="107">
        <v>1928.72</v>
      </c>
      <c r="D179" t="s">
        <v>648</v>
      </c>
      <c r="F179" t="s">
        <v>158</v>
      </c>
      <c r="G179" t="s">
        <v>149</v>
      </c>
      <c r="H179" t="s">
        <v>649</v>
      </c>
      <c r="I179">
        <v>6</v>
      </c>
      <c r="J179" t="s">
        <v>298</v>
      </c>
      <c r="K179" t="s">
        <v>5</v>
      </c>
      <c r="L179" t="s">
        <v>865</v>
      </c>
      <c r="M179" t="s">
        <v>294</v>
      </c>
    </row>
    <row r="180" spans="1:13" x14ac:dyDescent="0.2">
      <c r="A180" t="s">
        <v>1390</v>
      </c>
      <c r="B180" t="s">
        <v>1391</v>
      </c>
      <c r="C180" s="107">
        <v>3300</v>
      </c>
      <c r="D180" t="s">
        <v>886</v>
      </c>
      <c r="F180" t="s">
        <v>154</v>
      </c>
      <c r="G180" t="s">
        <v>149</v>
      </c>
      <c r="H180" t="s">
        <v>887</v>
      </c>
      <c r="I180">
        <v>6</v>
      </c>
      <c r="J180" t="s">
        <v>298</v>
      </c>
      <c r="K180" t="s">
        <v>5</v>
      </c>
      <c r="L180" t="s">
        <v>888</v>
      </c>
      <c r="M180" t="s">
        <v>294</v>
      </c>
    </row>
    <row r="181" spans="1:13" x14ac:dyDescent="0.2">
      <c r="A181" t="s">
        <v>1337</v>
      </c>
      <c r="B181" t="s">
        <v>580</v>
      </c>
      <c r="C181" s="107">
        <v>3128</v>
      </c>
      <c r="D181" t="s">
        <v>581</v>
      </c>
      <c r="F181" t="s">
        <v>25</v>
      </c>
      <c r="G181" t="s">
        <v>149</v>
      </c>
      <c r="H181" t="s">
        <v>262</v>
      </c>
      <c r="I181">
        <v>6</v>
      </c>
      <c r="J181" t="s">
        <v>298</v>
      </c>
      <c r="K181" t="s">
        <v>576</v>
      </c>
      <c r="L181" t="s">
        <v>577</v>
      </c>
      <c r="M181" t="s">
        <v>294</v>
      </c>
    </row>
    <row r="182" spans="1:13" x14ac:dyDescent="0.2">
      <c r="A182" t="s">
        <v>1338</v>
      </c>
      <c r="B182" t="s">
        <v>473</v>
      </c>
      <c r="C182" s="107">
        <v>68090.240000000005</v>
      </c>
      <c r="D182" t="s">
        <v>15</v>
      </c>
      <c r="E182" t="s">
        <v>474</v>
      </c>
      <c r="F182" t="s">
        <v>167</v>
      </c>
      <c r="G182" t="s">
        <v>168</v>
      </c>
      <c r="H182" t="s">
        <v>216</v>
      </c>
      <c r="I182">
        <v>6</v>
      </c>
      <c r="J182" t="s">
        <v>298</v>
      </c>
      <c r="K182" t="s">
        <v>5</v>
      </c>
      <c r="L182" t="s">
        <v>9</v>
      </c>
      <c r="M182" t="s">
        <v>294</v>
      </c>
    </row>
    <row r="183" spans="1:13" x14ac:dyDescent="0.2">
      <c r="A183" t="s">
        <v>1339</v>
      </c>
      <c r="B183" t="s">
        <v>893</v>
      </c>
      <c r="C183" s="107">
        <v>24743.18</v>
      </c>
      <c r="D183" t="s">
        <v>894</v>
      </c>
      <c r="E183" t="s">
        <v>895</v>
      </c>
      <c r="F183" t="s">
        <v>451</v>
      </c>
      <c r="G183" t="s">
        <v>177</v>
      </c>
      <c r="H183" t="s">
        <v>896</v>
      </c>
      <c r="I183">
        <v>6</v>
      </c>
      <c r="J183" t="s">
        <v>298</v>
      </c>
      <c r="K183" t="s">
        <v>5</v>
      </c>
      <c r="L183" t="s">
        <v>897</v>
      </c>
      <c r="M183" t="s">
        <v>294</v>
      </c>
    </row>
    <row r="184" spans="1:13" x14ac:dyDescent="0.2">
      <c r="A184" t="s">
        <v>1340</v>
      </c>
      <c r="B184" t="s">
        <v>872</v>
      </c>
      <c r="C184" s="107">
        <v>6685</v>
      </c>
      <c r="D184" t="s">
        <v>873</v>
      </c>
      <c r="F184" t="s">
        <v>874</v>
      </c>
      <c r="G184" t="s">
        <v>149</v>
      </c>
      <c r="H184" t="s">
        <v>875</v>
      </c>
      <c r="I184">
        <v>6</v>
      </c>
      <c r="J184" t="s">
        <v>298</v>
      </c>
      <c r="K184" t="s">
        <v>5</v>
      </c>
      <c r="L184" t="s">
        <v>876</v>
      </c>
      <c r="M184" t="s">
        <v>294</v>
      </c>
    </row>
    <row r="185" spans="1:13" x14ac:dyDescent="0.2">
      <c r="A185" t="s">
        <v>1341</v>
      </c>
      <c r="B185" t="s">
        <v>650</v>
      </c>
      <c r="C185" s="107">
        <v>1909.55</v>
      </c>
      <c r="D185" t="s">
        <v>16</v>
      </c>
      <c r="F185" t="s">
        <v>189</v>
      </c>
      <c r="G185" t="s">
        <v>149</v>
      </c>
      <c r="H185" t="s">
        <v>229</v>
      </c>
      <c r="I185">
        <v>6</v>
      </c>
      <c r="J185" t="s">
        <v>298</v>
      </c>
      <c r="K185" t="s">
        <v>5</v>
      </c>
      <c r="L185" t="s">
        <v>200</v>
      </c>
      <c r="M185" t="s">
        <v>294</v>
      </c>
    </row>
    <row r="186" spans="1:13" x14ac:dyDescent="0.2">
      <c r="A186" t="s">
        <v>1342</v>
      </c>
      <c r="B186" t="s">
        <v>1343</v>
      </c>
      <c r="C186" s="107">
        <v>1092.0999999999999</v>
      </c>
      <c r="D186" t="s">
        <v>1344</v>
      </c>
      <c r="F186" t="s">
        <v>1345</v>
      </c>
      <c r="G186" t="s">
        <v>187</v>
      </c>
      <c r="H186" t="s">
        <v>1346</v>
      </c>
      <c r="I186">
        <v>6</v>
      </c>
      <c r="J186" t="s">
        <v>298</v>
      </c>
      <c r="K186" t="s">
        <v>5</v>
      </c>
      <c r="L186" t="s">
        <v>1347</v>
      </c>
      <c r="M186" t="s">
        <v>294</v>
      </c>
    </row>
    <row r="187" spans="1:13" x14ac:dyDescent="0.2">
      <c r="A187" t="s">
        <v>1348</v>
      </c>
      <c r="B187" t="s">
        <v>475</v>
      </c>
      <c r="C187" s="107">
        <v>30327.82</v>
      </c>
      <c r="D187" t="s">
        <v>236</v>
      </c>
      <c r="F187" t="s">
        <v>186</v>
      </c>
      <c r="G187" t="s">
        <v>149</v>
      </c>
      <c r="H187" t="s">
        <v>237</v>
      </c>
      <c r="I187">
        <v>6</v>
      </c>
      <c r="J187" t="s">
        <v>298</v>
      </c>
      <c r="K187" t="s">
        <v>5</v>
      </c>
      <c r="L187" t="s">
        <v>200</v>
      </c>
      <c r="M187" t="s">
        <v>294</v>
      </c>
    </row>
    <row r="188" spans="1:13" x14ac:dyDescent="0.2">
      <c r="A188" t="s">
        <v>1349</v>
      </c>
      <c r="B188" t="s">
        <v>652</v>
      </c>
      <c r="C188" s="107">
        <v>38373.279999999999</v>
      </c>
      <c r="D188" t="s">
        <v>476</v>
      </c>
      <c r="E188" t="s">
        <v>420</v>
      </c>
      <c r="F188" t="s">
        <v>158</v>
      </c>
      <c r="G188" t="s">
        <v>149</v>
      </c>
      <c r="H188" t="s">
        <v>257</v>
      </c>
      <c r="I188">
        <v>6</v>
      </c>
      <c r="J188" t="s">
        <v>298</v>
      </c>
      <c r="K188" t="s">
        <v>5</v>
      </c>
      <c r="L188" t="s">
        <v>18</v>
      </c>
      <c r="M188" t="s">
        <v>294</v>
      </c>
    </row>
    <row r="189" spans="1:13" x14ac:dyDescent="0.2">
      <c r="A189" t="s">
        <v>1350</v>
      </c>
      <c r="B189" t="s">
        <v>477</v>
      </c>
      <c r="C189" s="107">
        <v>5505</v>
      </c>
      <c r="D189" t="s">
        <v>653</v>
      </c>
      <c r="E189" t="s">
        <v>635</v>
      </c>
      <c r="F189" t="s">
        <v>193</v>
      </c>
      <c r="G189" t="s">
        <v>149</v>
      </c>
      <c r="H189" t="s">
        <v>232</v>
      </c>
      <c r="I189">
        <v>6</v>
      </c>
      <c r="J189" t="s">
        <v>298</v>
      </c>
      <c r="K189" t="s">
        <v>5</v>
      </c>
      <c r="L189" t="s">
        <v>200</v>
      </c>
      <c r="M189" t="s">
        <v>294</v>
      </c>
    </row>
    <row r="190" spans="1:13" x14ac:dyDescent="0.2">
      <c r="A190" t="s">
        <v>1351</v>
      </c>
      <c r="B190" t="s">
        <v>860</v>
      </c>
      <c r="C190" s="107">
        <v>27934.5</v>
      </c>
      <c r="D190" t="s">
        <v>861</v>
      </c>
      <c r="F190" t="s">
        <v>862</v>
      </c>
      <c r="G190" t="s">
        <v>149</v>
      </c>
      <c r="H190" t="s">
        <v>863</v>
      </c>
      <c r="I190">
        <v>6</v>
      </c>
      <c r="J190" t="s">
        <v>298</v>
      </c>
      <c r="K190" t="s">
        <v>5</v>
      </c>
      <c r="L190" t="s">
        <v>864</v>
      </c>
      <c r="M190" t="s">
        <v>294</v>
      </c>
    </row>
    <row r="191" spans="1:13" x14ac:dyDescent="0.2">
      <c r="A191" t="s">
        <v>1352</v>
      </c>
      <c r="B191" t="s">
        <v>852</v>
      </c>
      <c r="C191" s="107">
        <v>11032.73</v>
      </c>
      <c r="D191" t="s">
        <v>853</v>
      </c>
      <c r="F191" t="s">
        <v>194</v>
      </c>
      <c r="G191" t="s">
        <v>149</v>
      </c>
      <c r="H191" t="s">
        <v>228</v>
      </c>
      <c r="I191">
        <v>6</v>
      </c>
      <c r="J191" t="s">
        <v>298</v>
      </c>
      <c r="K191" t="s">
        <v>5</v>
      </c>
      <c r="L191" t="s">
        <v>854</v>
      </c>
      <c r="M191" t="s">
        <v>294</v>
      </c>
    </row>
    <row r="192" spans="1:13" x14ac:dyDescent="0.2">
      <c r="A192" t="s">
        <v>1353</v>
      </c>
      <c r="B192" t="s">
        <v>1354</v>
      </c>
      <c r="C192" s="107">
        <v>22012.400000000001</v>
      </c>
      <c r="D192" t="s">
        <v>1355</v>
      </c>
      <c r="F192" t="s">
        <v>1356</v>
      </c>
      <c r="G192" t="s">
        <v>168</v>
      </c>
      <c r="H192" t="s">
        <v>1357</v>
      </c>
      <c r="I192">
        <v>6</v>
      </c>
      <c r="J192" t="s">
        <v>298</v>
      </c>
      <c r="K192" t="s">
        <v>5</v>
      </c>
      <c r="L192" t="s">
        <v>200</v>
      </c>
      <c r="M192" t="s">
        <v>294</v>
      </c>
    </row>
    <row r="193" spans="1:13" x14ac:dyDescent="0.2">
      <c r="A193" t="s">
        <v>1358</v>
      </c>
      <c r="B193" t="s">
        <v>478</v>
      </c>
      <c r="C193" s="107">
        <v>5177.95</v>
      </c>
      <c r="D193" t="s">
        <v>479</v>
      </c>
      <c r="F193" t="s">
        <v>164</v>
      </c>
      <c r="G193" t="s">
        <v>153</v>
      </c>
      <c r="H193" t="s">
        <v>258</v>
      </c>
      <c r="I193">
        <v>6</v>
      </c>
      <c r="J193" t="s">
        <v>298</v>
      </c>
      <c r="K193" t="s">
        <v>5</v>
      </c>
      <c r="L193" t="s">
        <v>19</v>
      </c>
      <c r="M193" t="s">
        <v>294</v>
      </c>
    </row>
    <row r="194" spans="1:13" x14ac:dyDescent="0.2">
      <c r="A194" t="s">
        <v>1359</v>
      </c>
      <c r="B194" t="s">
        <v>582</v>
      </c>
      <c r="C194" s="107">
        <v>6515.12</v>
      </c>
      <c r="D194" t="s">
        <v>583</v>
      </c>
      <c r="E194" t="s">
        <v>654</v>
      </c>
      <c r="F194" t="s">
        <v>244</v>
      </c>
      <c r="G194" t="s">
        <v>177</v>
      </c>
      <c r="H194" t="s">
        <v>245</v>
      </c>
      <c r="I194">
        <v>6</v>
      </c>
      <c r="J194" t="s">
        <v>298</v>
      </c>
      <c r="K194" t="s">
        <v>5</v>
      </c>
      <c r="L194" t="s">
        <v>877</v>
      </c>
      <c r="M194" t="s">
        <v>294</v>
      </c>
    </row>
    <row r="195" spans="1:13" x14ac:dyDescent="0.2">
      <c r="A195" t="s">
        <v>1360</v>
      </c>
      <c r="B195" t="s">
        <v>909</v>
      </c>
      <c r="C195" s="107">
        <v>1024.6500000000001</v>
      </c>
      <c r="D195" t="s">
        <v>910</v>
      </c>
      <c r="F195" t="s">
        <v>911</v>
      </c>
      <c r="G195" t="s">
        <v>149</v>
      </c>
      <c r="H195" t="s">
        <v>912</v>
      </c>
      <c r="I195">
        <v>6</v>
      </c>
      <c r="J195" t="s">
        <v>298</v>
      </c>
      <c r="K195" t="s">
        <v>5</v>
      </c>
      <c r="L195" t="s">
        <v>913</v>
      </c>
      <c r="M195" t="s">
        <v>294</v>
      </c>
    </row>
    <row r="196" spans="1:13" x14ac:dyDescent="0.2">
      <c r="A196" t="s">
        <v>1361</v>
      </c>
      <c r="B196" t="s">
        <v>898</v>
      </c>
      <c r="C196" s="107">
        <v>1979.4</v>
      </c>
      <c r="D196" t="s">
        <v>899</v>
      </c>
      <c r="E196" t="s">
        <v>900</v>
      </c>
      <c r="F196" t="s">
        <v>384</v>
      </c>
      <c r="G196" t="s">
        <v>149</v>
      </c>
      <c r="H196" t="s">
        <v>901</v>
      </c>
      <c r="I196">
        <v>6</v>
      </c>
      <c r="J196" t="s">
        <v>298</v>
      </c>
      <c r="K196" t="s">
        <v>5</v>
      </c>
      <c r="L196" t="s">
        <v>902</v>
      </c>
      <c r="M196" t="s">
        <v>294</v>
      </c>
    </row>
    <row r="197" spans="1:13" x14ac:dyDescent="0.2">
      <c r="A197" t="s">
        <v>1362</v>
      </c>
      <c r="B197" t="s">
        <v>1363</v>
      </c>
      <c r="C197" s="107">
        <v>16839.990000000002</v>
      </c>
      <c r="D197" t="s">
        <v>1364</v>
      </c>
      <c r="F197" t="s">
        <v>1365</v>
      </c>
      <c r="G197" t="s">
        <v>149</v>
      </c>
      <c r="H197" t="s">
        <v>444</v>
      </c>
      <c r="I197">
        <v>6</v>
      </c>
      <c r="J197" t="s">
        <v>298</v>
      </c>
      <c r="K197" t="s">
        <v>5</v>
      </c>
      <c r="L197" t="s">
        <v>1366</v>
      </c>
      <c r="M197" t="s">
        <v>294</v>
      </c>
    </row>
    <row r="198" spans="1:13" x14ac:dyDescent="0.2">
      <c r="A198" t="s">
        <v>1367</v>
      </c>
      <c r="B198" t="s">
        <v>903</v>
      </c>
      <c r="C198" s="107">
        <v>146034.19</v>
      </c>
      <c r="D198" t="s">
        <v>482</v>
      </c>
      <c r="F198" t="s">
        <v>223</v>
      </c>
      <c r="G198" t="s">
        <v>1</v>
      </c>
      <c r="H198" t="s">
        <v>291</v>
      </c>
      <c r="I198">
        <v>6</v>
      </c>
      <c r="J198" t="s">
        <v>298</v>
      </c>
      <c r="K198" t="s">
        <v>5</v>
      </c>
      <c r="L198" t="s">
        <v>22</v>
      </c>
      <c r="M198" t="s">
        <v>294</v>
      </c>
    </row>
    <row r="199" spans="1:13" x14ac:dyDescent="0.2">
      <c r="A199" t="s">
        <v>1368</v>
      </c>
      <c r="B199" t="s">
        <v>1369</v>
      </c>
      <c r="C199" s="107">
        <v>94796.34</v>
      </c>
      <c r="D199" t="s">
        <v>1370</v>
      </c>
      <c r="F199" t="s">
        <v>239</v>
      </c>
      <c r="G199" t="s">
        <v>149</v>
      </c>
      <c r="H199" t="s">
        <v>240</v>
      </c>
      <c r="I199">
        <v>6</v>
      </c>
      <c r="J199" t="s">
        <v>298</v>
      </c>
      <c r="K199" t="s">
        <v>5</v>
      </c>
      <c r="L199" t="s">
        <v>1371</v>
      </c>
      <c r="M199" t="s">
        <v>294</v>
      </c>
    </row>
    <row r="200" spans="1:13" x14ac:dyDescent="0.2">
      <c r="A200" t="s">
        <v>1372</v>
      </c>
      <c r="B200" t="s">
        <v>1373</v>
      </c>
      <c r="C200" s="107">
        <v>3719</v>
      </c>
      <c r="D200" t="s">
        <v>1374</v>
      </c>
      <c r="F200" t="s">
        <v>1375</v>
      </c>
      <c r="G200" t="s">
        <v>149</v>
      </c>
      <c r="H200" t="s">
        <v>1376</v>
      </c>
      <c r="I200">
        <v>6</v>
      </c>
      <c r="J200" t="s">
        <v>298</v>
      </c>
      <c r="K200" t="s">
        <v>5</v>
      </c>
      <c r="L200" t="s">
        <v>1377</v>
      </c>
      <c r="M200" t="s">
        <v>294</v>
      </c>
    </row>
    <row r="201" spans="1:13" x14ac:dyDescent="0.2">
      <c r="A201" t="s">
        <v>1378</v>
      </c>
      <c r="B201" t="s">
        <v>848</v>
      </c>
      <c r="C201" s="107">
        <v>2760</v>
      </c>
      <c r="D201" t="s">
        <v>849</v>
      </c>
      <c r="F201" t="s">
        <v>850</v>
      </c>
      <c r="G201" t="s">
        <v>146</v>
      </c>
      <c r="H201" t="s">
        <v>851</v>
      </c>
      <c r="I201">
        <v>6</v>
      </c>
      <c r="J201" t="s">
        <v>298</v>
      </c>
      <c r="K201" t="s">
        <v>5</v>
      </c>
      <c r="L201" t="s">
        <v>1329</v>
      </c>
      <c r="M201" t="s">
        <v>294</v>
      </c>
    </row>
    <row r="202" spans="1:13" x14ac:dyDescent="0.2">
      <c r="A202" t="s">
        <v>1381</v>
      </c>
      <c r="B202" t="s">
        <v>483</v>
      </c>
      <c r="C202" s="107">
        <v>3234.01</v>
      </c>
      <c r="D202" t="s">
        <v>305</v>
      </c>
      <c r="F202" t="s">
        <v>306</v>
      </c>
      <c r="G202" t="s">
        <v>21</v>
      </c>
      <c r="H202" t="s">
        <v>307</v>
      </c>
      <c r="I202">
        <v>6</v>
      </c>
      <c r="J202" t="s">
        <v>298</v>
      </c>
      <c r="K202" t="s">
        <v>5</v>
      </c>
      <c r="L202" t="s">
        <v>22</v>
      </c>
      <c r="M202" t="s">
        <v>294</v>
      </c>
    </row>
    <row r="203" spans="1:13" x14ac:dyDescent="0.2">
      <c r="A203" t="s">
        <v>1382</v>
      </c>
      <c r="B203" t="s">
        <v>856</v>
      </c>
      <c r="C203" s="107">
        <v>17995.71</v>
      </c>
      <c r="D203" t="s">
        <v>857</v>
      </c>
      <c r="F203" t="s">
        <v>202</v>
      </c>
      <c r="G203" t="s">
        <v>149</v>
      </c>
      <c r="H203" t="s">
        <v>858</v>
      </c>
      <c r="I203">
        <v>6</v>
      </c>
      <c r="J203" t="s">
        <v>298</v>
      </c>
      <c r="K203" t="s">
        <v>5</v>
      </c>
      <c r="L203" t="s">
        <v>859</v>
      </c>
      <c r="M203" t="s">
        <v>294</v>
      </c>
    </row>
    <row r="204" spans="1:13" x14ac:dyDescent="0.2">
      <c r="A204" t="s">
        <v>1383</v>
      </c>
      <c r="B204" t="s">
        <v>484</v>
      </c>
      <c r="C204" s="107">
        <v>179560.5</v>
      </c>
      <c r="D204" t="s">
        <v>485</v>
      </c>
      <c r="F204" t="s">
        <v>203</v>
      </c>
      <c r="G204" t="s">
        <v>153</v>
      </c>
      <c r="H204" t="s">
        <v>260</v>
      </c>
      <c r="I204">
        <v>6</v>
      </c>
      <c r="J204" t="s">
        <v>298</v>
      </c>
      <c r="K204" t="s">
        <v>5</v>
      </c>
      <c r="L204" t="s">
        <v>577</v>
      </c>
      <c r="M204" t="s">
        <v>294</v>
      </c>
    </row>
    <row r="205" spans="1:13" x14ac:dyDescent="0.2">
      <c r="A205" t="s">
        <v>1384</v>
      </c>
      <c r="B205" t="s">
        <v>486</v>
      </c>
      <c r="C205" s="107">
        <v>111284.93</v>
      </c>
      <c r="D205" t="s">
        <v>487</v>
      </c>
      <c r="E205" t="s">
        <v>24</v>
      </c>
      <c r="F205" t="s">
        <v>25</v>
      </c>
      <c r="G205" t="s">
        <v>149</v>
      </c>
      <c r="H205" t="s">
        <v>262</v>
      </c>
      <c r="I205">
        <v>6</v>
      </c>
      <c r="J205" t="s">
        <v>298</v>
      </c>
      <c r="K205" t="s">
        <v>5</v>
      </c>
      <c r="L205" t="s">
        <v>26</v>
      </c>
      <c r="M205" t="s">
        <v>294</v>
      </c>
    </row>
    <row r="206" spans="1:13" x14ac:dyDescent="0.2">
      <c r="A206" t="s">
        <v>1385</v>
      </c>
      <c r="B206" t="s">
        <v>488</v>
      </c>
      <c r="C206" s="107">
        <v>10126.950000000001</v>
      </c>
      <c r="D206" t="s">
        <v>302</v>
      </c>
      <c r="F206" t="s">
        <v>190</v>
      </c>
      <c r="G206" t="s">
        <v>155</v>
      </c>
      <c r="H206" t="s">
        <v>303</v>
      </c>
      <c r="I206">
        <v>6</v>
      </c>
      <c r="J206" t="s">
        <v>298</v>
      </c>
      <c r="K206" t="s">
        <v>5</v>
      </c>
      <c r="L206" t="s">
        <v>584</v>
      </c>
      <c r="M206" t="s">
        <v>294</v>
      </c>
    </row>
    <row r="207" spans="1:13" x14ac:dyDescent="0.2">
      <c r="A207" t="s">
        <v>1386</v>
      </c>
      <c r="B207" t="s">
        <v>489</v>
      </c>
      <c r="C207" s="107">
        <v>2105</v>
      </c>
      <c r="D207" t="s">
        <v>889</v>
      </c>
      <c r="F207" t="s">
        <v>890</v>
      </c>
      <c r="G207" t="s">
        <v>168</v>
      </c>
      <c r="H207" t="s">
        <v>891</v>
      </c>
      <c r="I207">
        <v>6</v>
      </c>
      <c r="J207" t="s">
        <v>298</v>
      </c>
      <c r="K207" t="s">
        <v>5</v>
      </c>
      <c r="L207" t="s">
        <v>585</v>
      </c>
      <c r="M207" t="s">
        <v>294</v>
      </c>
    </row>
    <row r="208" spans="1:13" x14ac:dyDescent="0.2">
      <c r="A208" t="s">
        <v>1387</v>
      </c>
      <c r="B208" t="s">
        <v>490</v>
      </c>
      <c r="C208" s="107">
        <v>96400.27</v>
      </c>
      <c r="D208" t="s">
        <v>491</v>
      </c>
      <c r="F208" t="s">
        <v>164</v>
      </c>
      <c r="G208" t="s">
        <v>153</v>
      </c>
      <c r="H208" t="s">
        <v>304</v>
      </c>
      <c r="I208">
        <v>6</v>
      </c>
      <c r="J208" t="s">
        <v>298</v>
      </c>
      <c r="K208" t="s">
        <v>5</v>
      </c>
      <c r="L208" t="s">
        <v>27</v>
      </c>
      <c r="M208" t="s">
        <v>294</v>
      </c>
    </row>
    <row r="209" spans="1:13" x14ac:dyDescent="0.2">
      <c r="A209" t="s">
        <v>1388</v>
      </c>
      <c r="B209" t="s">
        <v>1389</v>
      </c>
      <c r="C209" s="107">
        <v>579167.92000000004</v>
      </c>
      <c r="D209" t="s">
        <v>492</v>
      </c>
      <c r="F209" t="s">
        <v>158</v>
      </c>
      <c r="G209" t="s">
        <v>149</v>
      </c>
      <c r="H209" t="s">
        <v>263</v>
      </c>
      <c r="I209">
        <v>6</v>
      </c>
      <c r="J209" t="s">
        <v>298</v>
      </c>
      <c r="K209" t="s">
        <v>5</v>
      </c>
      <c r="L209" t="s">
        <v>27</v>
      </c>
      <c r="M209" t="s">
        <v>294</v>
      </c>
    </row>
    <row r="210" spans="1:13" x14ac:dyDescent="0.2">
      <c r="A210" t="s">
        <v>1392</v>
      </c>
      <c r="B210" t="s">
        <v>658</v>
      </c>
      <c r="C210" s="107">
        <v>2000</v>
      </c>
      <c r="D210" t="s">
        <v>28</v>
      </c>
      <c r="F210" t="s">
        <v>194</v>
      </c>
      <c r="G210" t="s">
        <v>149</v>
      </c>
      <c r="H210" t="s">
        <v>228</v>
      </c>
      <c r="I210">
        <v>6</v>
      </c>
      <c r="J210" t="s">
        <v>298</v>
      </c>
      <c r="K210" t="s">
        <v>5</v>
      </c>
      <c r="L210" t="s">
        <v>29</v>
      </c>
      <c r="M210" t="s">
        <v>294</v>
      </c>
    </row>
    <row r="211" spans="1:13" x14ac:dyDescent="0.2">
      <c r="A211" t="s">
        <v>1393</v>
      </c>
      <c r="B211" t="s">
        <v>493</v>
      </c>
      <c r="C211" s="107">
        <v>6108.58</v>
      </c>
      <c r="D211" t="s">
        <v>30</v>
      </c>
      <c r="F211" t="s">
        <v>158</v>
      </c>
      <c r="G211" t="s">
        <v>149</v>
      </c>
      <c r="H211" t="s">
        <v>264</v>
      </c>
      <c r="I211">
        <v>6</v>
      </c>
      <c r="J211" t="s">
        <v>298</v>
      </c>
      <c r="K211" t="s">
        <v>5</v>
      </c>
      <c r="L211" t="s">
        <v>31</v>
      </c>
      <c r="M211" t="s">
        <v>294</v>
      </c>
    </row>
    <row r="212" spans="1:13" x14ac:dyDescent="0.2">
      <c r="A212" t="s">
        <v>1394</v>
      </c>
      <c r="B212" t="s">
        <v>589</v>
      </c>
      <c r="C212" s="107">
        <v>97368</v>
      </c>
      <c r="D212" t="s">
        <v>590</v>
      </c>
      <c r="E212" t="s">
        <v>591</v>
      </c>
      <c r="F212" t="s">
        <v>592</v>
      </c>
      <c r="G212" t="s">
        <v>149</v>
      </c>
      <c r="H212" t="s">
        <v>593</v>
      </c>
      <c r="I212">
        <v>6</v>
      </c>
      <c r="J212" t="s">
        <v>298</v>
      </c>
      <c r="K212" t="s">
        <v>5</v>
      </c>
      <c r="L212" t="s">
        <v>546</v>
      </c>
      <c r="M212" t="s">
        <v>294</v>
      </c>
    </row>
    <row r="213" spans="1:13" x14ac:dyDescent="0.2">
      <c r="A213" t="s">
        <v>1395</v>
      </c>
      <c r="B213" t="s">
        <v>494</v>
      </c>
      <c r="C213" s="107">
        <v>54442.23</v>
      </c>
      <c r="D213" t="s">
        <v>659</v>
      </c>
      <c r="F213" t="s">
        <v>247</v>
      </c>
      <c r="G213" t="s">
        <v>170</v>
      </c>
      <c r="H213" t="s">
        <v>248</v>
      </c>
      <c r="I213">
        <v>6</v>
      </c>
      <c r="J213" t="s">
        <v>298</v>
      </c>
      <c r="K213" t="s">
        <v>5</v>
      </c>
      <c r="L213" t="s">
        <v>22</v>
      </c>
      <c r="M213" t="s">
        <v>294</v>
      </c>
    </row>
    <row r="214" spans="1:13" x14ac:dyDescent="0.2">
      <c r="A214" t="s">
        <v>1396</v>
      </c>
      <c r="B214" t="s">
        <v>905</v>
      </c>
      <c r="C214" s="107">
        <v>19720.12</v>
      </c>
      <c r="D214" t="s">
        <v>906</v>
      </c>
      <c r="F214" t="s">
        <v>183</v>
      </c>
      <c r="G214" t="s">
        <v>149</v>
      </c>
      <c r="H214" t="s">
        <v>907</v>
      </c>
      <c r="I214">
        <v>6</v>
      </c>
      <c r="J214" t="s">
        <v>298</v>
      </c>
      <c r="K214" t="s">
        <v>5</v>
      </c>
      <c r="L214" t="s">
        <v>908</v>
      </c>
      <c r="M214" t="s">
        <v>294</v>
      </c>
    </row>
    <row r="215" spans="1:13" x14ac:dyDescent="0.2">
      <c r="A215" t="s">
        <v>1397</v>
      </c>
      <c r="B215" t="s">
        <v>495</v>
      </c>
      <c r="C215" s="107">
        <v>7140.4</v>
      </c>
      <c r="D215" t="s">
        <v>33</v>
      </c>
      <c r="F215" t="s">
        <v>32</v>
      </c>
      <c r="G215" t="s">
        <v>149</v>
      </c>
      <c r="H215" t="s">
        <v>265</v>
      </c>
      <c r="I215">
        <v>6</v>
      </c>
      <c r="J215" t="s">
        <v>298</v>
      </c>
      <c r="K215" t="s">
        <v>5</v>
      </c>
      <c r="L215" t="s">
        <v>22</v>
      </c>
      <c r="M215" t="s">
        <v>294</v>
      </c>
    </row>
    <row r="216" spans="1:13" x14ac:dyDescent="0.2">
      <c r="A216" t="s">
        <v>1398</v>
      </c>
      <c r="B216" t="s">
        <v>496</v>
      </c>
      <c r="C216" s="107">
        <v>146527.10999999999</v>
      </c>
      <c r="D216" t="s">
        <v>34</v>
      </c>
      <c r="F216" t="s">
        <v>164</v>
      </c>
      <c r="G216" t="s">
        <v>153</v>
      </c>
      <c r="H216" t="s">
        <v>246</v>
      </c>
      <c r="I216">
        <v>6</v>
      </c>
      <c r="J216" t="s">
        <v>298</v>
      </c>
      <c r="K216" t="s">
        <v>5</v>
      </c>
      <c r="L216" t="s">
        <v>594</v>
      </c>
      <c r="M216" t="s">
        <v>294</v>
      </c>
    </row>
    <row r="217" spans="1:13" x14ac:dyDescent="0.2">
      <c r="A217" t="s">
        <v>1399</v>
      </c>
      <c r="B217" t="s">
        <v>497</v>
      </c>
      <c r="C217" s="107">
        <v>2900</v>
      </c>
      <c r="D217" t="s">
        <v>498</v>
      </c>
      <c r="F217" t="s">
        <v>499</v>
      </c>
      <c r="G217" t="s">
        <v>155</v>
      </c>
      <c r="H217" t="s">
        <v>500</v>
      </c>
      <c r="I217">
        <v>6</v>
      </c>
      <c r="J217" t="s">
        <v>298</v>
      </c>
      <c r="K217" t="s">
        <v>5</v>
      </c>
      <c r="L217" t="s">
        <v>501</v>
      </c>
      <c r="M217" t="s">
        <v>294</v>
      </c>
    </row>
    <row r="218" spans="1:13" x14ac:dyDescent="0.2">
      <c r="A218" t="s">
        <v>1400</v>
      </c>
      <c r="B218" t="s">
        <v>595</v>
      </c>
      <c r="C218" s="107">
        <v>40640.5</v>
      </c>
      <c r="D218" t="s">
        <v>1401</v>
      </c>
      <c r="F218" t="s">
        <v>163</v>
      </c>
      <c r="G218" t="s">
        <v>149</v>
      </c>
      <c r="H218" t="s">
        <v>219</v>
      </c>
      <c r="I218">
        <v>6</v>
      </c>
      <c r="J218" t="s">
        <v>298</v>
      </c>
      <c r="K218" t="s">
        <v>5</v>
      </c>
      <c r="L218" t="s">
        <v>36</v>
      </c>
      <c r="M218" t="s">
        <v>294</v>
      </c>
    </row>
    <row r="219" spans="1:13" x14ac:dyDescent="0.2">
      <c r="A219" t="s">
        <v>1411</v>
      </c>
      <c r="B219" t="s">
        <v>1412</v>
      </c>
      <c r="C219" s="107">
        <v>5745556.7800000003</v>
      </c>
      <c r="D219" t="s">
        <v>1413</v>
      </c>
      <c r="F219" t="s">
        <v>158</v>
      </c>
      <c r="G219" t="s">
        <v>149</v>
      </c>
      <c r="H219" t="s">
        <v>1414</v>
      </c>
      <c r="I219">
        <v>6</v>
      </c>
      <c r="J219" t="s">
        <v>298</v>
      </c>
      <c r="K219" t="s">
        <v>5</v>
      </c>
      <c r="L219" t="s">
        <v>1415</v>
      </c>
      <c r="M219" t="s">
        <v>294</v>
      </c>
    </row>
    <row r="220" spans="1:13" x14ac:dyDescent="0.2">
      <c r="A220" t="s">
        <v>2016</v>
      </c>
      <c r="B220" t="s">
        <v>2017</v>
      </c>
      <c r="C220" s="107">
        <v>29926.31</v>
      </c>
      <c r="D220" t="s">
        <v>2018</v>
      </c>
      <c r="F220" t="s">
        <v>2019</v>
      </c>
      <c r="G220" t="s">
        <v>177</v>
      </c>
      <c r="H220" t="s">
        <v>2020</v>
      </c>
      <c r="I220">
        <v>6</v>
      </c>
      <c r="J220" t="s">
        <v>298</v>
      </c>
      <c r="K220" t="s">
        <v>5</v>
      </c>
      <c r="L220" t="s">
        <v>577</v>
      </c>
      <c r="M220" t="s">
        <v>294</v>
      </c>
    </row>
    <row r="221" spans="1:13" x14ac:dyDescent="0.2">
      <c r="A221" t="s">
        <v>2021</v>
      </c>
      <c r="B221" t="s">
        <v>2022</v>
      </c>
      <c r="C221" s="107">
        <v>4800</v>
      </c>
      <c r="D221" t="s">
        <v>2023</v>
      </c>
      <c r="F221" t="s">
        <v>2024</v>
      </c>
      <c r="G221" t="s">
        <v>149</v>
      </c>
      <c r="H221" t="s">
        <v>2025</v>
      </c>
      <c r="I221">
        <v>6</v>
      </c>
      <c r="J221" t="s">
        <v>298</v>
      </c>
      <c r="K221" t="s">
        <v>5</v>
      </c>
      <c r="L221" t="s">
        <v>577</v>
      </c>
      <c r="M221" t="s">
        <v>294</v>
      </c>
    </row>
    <row r="222" spans="1:13" x14ac:dyDescent="0.2">
      <c r="A222" t="s">
        <v>2026</v>
      </c>
      <c r="B222" t="s">
        <v>2027</v>
      </c>
      <c r="C222" s="107">
        <v>1547503.26</v>
      </c>
      <c r="D222" t="s">
        <v>2028</v>
      </c>
      <c r="F222" t="s">
        <v>164</v>
      </c>
      <c r="G222" t="s">
        <v>153</v>
      </c>
      <c r="H222" t="s">
        <v>2029</v>
      </c>
      <c r="I222">
        <v>6</v>
      </c>
      <c r="J222" t="s">
        <v>298</v>
      </c>
      <c r="K222" t="s">
        <v>5</v>
      </c>
      <c r="L222" t="s">
        <v>2030</v>
      </c>
      <c r="M222" t="s">
        <v>294</v>
      </c>
    </row>
    <row r="223" spans="1:13" x14ac:dyDescent="0.2">
      <c r="A223" t="s">
        <v>2031</v>
      </c>
      <c r="B223" t="s">
        <v>2032</v>
      </c>
      <c r="C223" s="107">
        <v>16298.47</v>
      </c>
      <c r="D223" t="s">
        <v>2033</v>
      </c>
      <c r="F223" t="s">
        <v>152</v>
      </c>
      <c r="G223" t="s">
        <v>153</v>
      </c>
      <c r="H223" t="s">
        <v>249</v>
      </c>
      <c r="I223">
        <v>6</v>
      </c>
      <c r="J223" t="s">
        <v>298</v>
      </c>
      <c r="K223" t="s">
        <v>5</v>
      </c>
      <c r="L223" t="s">
        <v>2034</v>
      </c>
      <c r="M223" t="s">
        <v>294</v>
      </c>
    </row>
    <row r="224" spans="1:13" x14ac:dyDescent="0.2">
      <c r="A224" t="s">
        <v>2035</v>
      </c>
      <c r="B224" t="s">
        <v>2036</v>
      </c>
      <c r="C224" s="107">
        <v>3523.3</v>
      </c>
      <c r="D224" t="s">
        <v>2037</v>
      </c>
      <c r="F224" t="s">
        <v>188</v>
      </c>
      <c r="G224" t="s">
        <v>149</v>
      </c>
      <c r="H224" t="s">
        <v>242</v>
      </c>
      <c r="I224">
        <v>6</v>
      </c>
      <c r="J224" t="s">
        <v>298</v>
      </c>
      <c r="K224" t="s">
        <v>5</v>
      </c>
      <c r="L224" t="s">
        <v>2038</v>
      </c>
      <c r="M224" t="s">
        <v>294</v>
      </c>
    </row>
    <row r="225" spans="1:13" x14ac:dyDescent="0.2">
      <c r="A225" t="s">
        <v>2039</v>
      </c>
      <c r="B225" t="s">
        <v>2040</v>
      </c>
      <c r="C225" s="107">
        <v>1300</v>
      </c>
      <c r="D225" t="s">
        <v>2041</v>
      </c>
      <c r="F225" t="s">
        <v>195</v>
      </c>
      <c r="G225" t="s">
        <v>149</v>
      </c>
      <c r="H225" t="s">
        <v>233</v>
      </c>
      <c r="I225">
        <v>6</v>
      </c>
      <c r="J225" t="s">
        <v>298</v>
      </c>
      <c r="K225" t="s">
        <v>5</v>
      </c>
      <c r="L225" t="s">
        <v>2042</v>
      </c>
      <c r="M225" t="s">
        <v>294</v>
      </c>
    </row>
    <row r="226" spans="1:13" x14ac:dyDescent="0.2">
      <c r="A226" t="s">
        <v>2043</v>
      </c>
      <c r="B226" t="s">
        <v>2044</v>
      </c>
      <c r="C226" s="107">
        <v>20077.759999999998</v>
      </c>
      <c r="D226" t="s">
        <v>2045</v>
      </c>
      <c r="F226" t="s">
        <v>199</v>
      </c>
      <c r="G226" t="s">
        <v>149</v>
      </c>
      <c r="H226" t="s">
        <v>259</v>
      </c>
      <c r="I226">
        <v>6</v>
      </c>
      <c r="J226" t="s">
        <v>298</v>
      </c>
      <c r="K226" t="s">
        <v>5</v>
      </c>
      <c r="L226" t="s">
        <v>2046</v>
      </c>
      <c r="M226" t="s">
        <v>294</v>
      </c>
    </row>
    <row r="227" spans="1:13" x14ac:dyDescent="0.2">
      <c r="A227" t="s">
        <v>2047</v>
      </c>
      <c r="B227" t="s">
        <v>2048</v>
      </c>
      <c r="C227" s="107">
        <v>2118</v>
      </c>
      <c r="D227" t="s">
        <v>2049</v>
      </c>
      <c r="F227" t="s">
        <v>2050</v>
      </c>
      <c r="G227" t="s">
        <v>149</v>
      </c>
      <c r="H227" t="s">
        <v>2051</v>
      </c>
      <c r="I227">
        <v>6</v>
      </c>
      <c r="J227" t="s">
        <v>298</v>
      </c>
      <c r="K227" t="s">
        <v>5</v>
      </c>
      <c r="L227" t="s">
        <v>577</v>
      </c>
      <c r="M227" t="s">
        <v>294</v>
      </c>
    </row>
    <row r="228" spans="1:13" x14ac:dyDescent="0.2">
      <c r="A228" t="s">
        <v>2052</v>
      </c>
      <c r="B228" t="s">
        <v>2053</v>
      </c>
      <c r="C228" s="107">
        <v>29436.2</v>
      </c>
      <c r="D228" t="s">
        <v>2054</v>
      </c>
      <c r="F228" t="s">
        <v>199</v>
      </c>
      <c r="G228" t="s">
        <v>149</v>
      </c>
      <c r="H228" t="s">
        <v>259</v>
      </c>
      <c r="I228">
        <v>6</v>
      </c>
      <c r="J228" t="s">
        <v>298</v>
      </c>
      <c r="K228" t="s">
        <v>5</v>
      </c>
      <c r="L228" t="s">
        <v>2055</v>
      </c>
      <c r="M228" t="s">
        <v>294</v>
      </c>
    </row>
    <row r="229" spans="1:13" x14ac:dyDescent="0.2">
      <c r="A229" t="s">
        <v>2056</v>
      </c>
      <c r="B229" t="s">
        <v>2057</v>
      </c>
      <c r="C229" s="107">
        <v>500559.4</v>
      </c>
      <c r="D229" t="s">
        <v>2058</v>
      </c>
      <c r="F229" t="s">
        <v>163</v>
      </c>
      <c r="G229" t="s">
        <v>149</v>
      </c>
      <c r="H229" t="s">
        <v>218</v>
      </c>
      <c r="I229">
        <v>6</v>
      </c>
      <c r="J229" t="s">
        <v>298</v>
      </c>
      <c r="K229" t="s">
        <v>5</v>
      </c>
      <c r="L229" t="s">
        <v>2030</v>
      </c>
      <c r="M229" t="s">
        <v>294</v>
      </c>
    </row>
    <row r="230" spans="1:13" x14ac:dyDescent="0.2">
      <c r="A230" t="s">
        <v>2059</v>
      </c>
      <c r="B230" t="s">
        <v>2060</v>
      </c>
      <c r="C230" s="107">
        <v>9320.66</v>
      </c>
      <c r="D230" t="s">
        <v>2061</v>
      </c>
      <c r="E230" t="s">
        <v>2062</v>
      </c>
      <c r="F230" t="s">
        <v>202</v>
      </c>
      <c r="G230" t="s">
        <v>149</v>
      </c>
      <c r="H230" t="s">
        <v>2063</v>
      </c>
      <c r="I230">
        <v>6</v>
      </c>
      <c r="J230" t="s">
        <v>298</v>
      </c>
      <c r="K230" t="s">
        <v>5</v>
      </c>
      <c r="L230" t="s">
        <v>2030</v>
      </c>
      <c r="M230" t="s">
        <v>294</v>
      </c>
    </row>
    <row r="231" spans="1:13" x14ac:dyDescent="0.2">
      <c r="A231" t="s">
        <v>2064</v>
      </c>
      <c r="B231" t="s">
        <v>2065</v>
      </c>
      <c r="C231" s="107">
        <v>1023.04</v>
      </c>
      <c r="D231" t="s">
        <v>2066</v>
      </c>
      <c r="F231" t="s">
        <v>2067</v>
      </c>
      <c r="G231" t="s">
        <v>168</v>
      </c>
      <c r="H231" t="s">
        <v>2068</v>
      </c>
      <c r="I231">
        <v>6</v>
      </c>
      <c r="J231" t="s">
        <v>298</v>
      </c>
      <c r="K231" t="s">
        <v>5</v>
      </c>
      <c r="L231" t="s">
        <v>2069</v>
      </c>
      <c r="M231" t="s">
        <v>294</v>
      </c>
    </row>
    <row r="232" spans="1:13" x14ac:dyDescent="0.2">
      <c r="A232" t="s">
        <v>2070</v>
      </c>
      <c r="B232" t="s">
        <v>2071</v>
      </c>
      <c r="C232" s="107">
        <v>12601</v>
      </c>
      <c r="D232" t="s">
        <v>2072</v>
      </c>
      <c r="F232" t="s">
        <v>2073</v>
      </c>
      <c r="G232" t="s">
        <v>168</v>
      </c>
      <c r="H232" t="s">
        <v>2074</v>
      </c>
      <c r="I232">
        <v>6</v>
      </c>
      <c r="J232" t="s">
        <v>298</v>
      </c>
      <c r="K232" t="s">
        <v>5</v>
      </c>
      <c r="L232" t="s">
        <v>2030</v>
      </c>
      <c r="M232" t="s">
        <v>294</v>
      </c>
    </row>
    <row r="233" spans="1:13" x14ac:dyDescent="0.2">
      <c r="A233" t="s">
        <v>2075</v>
      </c>
      <c r="B233" t="s">
        <v>2076</v>
      </c>
      <c r="C233" s="107">
        <v>16487.5</v>
      </c>
      <c r="D233" t="s">
        <v>2077</v>
      </c>
      <c r="F233" t="s">
        <v>163</v>
      </c>
      <c r="G233" t="s">
        <v>149</v>
      </c>
      <c r="H233" t="s">
        <v>219</v>
      </c>
      <c r="I233">
        <v>6</v>
      </c>
      <c r="J233" t="s">
        <v>298</v>
      </c>
      <c r="K233" t="s">
        <v>5</v>
      </c>
      <c r="L233" t="s">
        <v>2030</v>
      </c>
      <c r="M233" t="s">
        <v>294</v>
      </c>
    </row>
    <row r="234" spans="1:13" x14ac:dyDescent="0.2">
      <c r="A234" t="s">
        <v>2078</v>
      </c>
      <c r="B234" t="s">
        <v>2079</v>
      </c>
      <c r="C234" s="107">
        <v>4350</v>
      </c>
      <c r="D234" t="s">
        <v>2080</v>
      </c>
      <c r="F234" t="s">
        <v>194</v>
      </c>
      <c r="G234" t="s">
        <v>149</v>
      </c>
      <c r="H234" t="s">
        <v>228</v>
      </c>
      <c r="I234">
        <v>6</v>
      </c>
      <c r="J234" t="s">
        <v>298</v>
      </c>
      <c r="K234" t="s">
        <v>5</v>
      </c>
      <c r="L234" t="s">
        <v>2030</v>
      </c>
      <c r="M234" t="s">
        <v>294</v>
      </c>
    </row>
    <row r="235" spans="1:13" x14ac:dyDescent="0.2">
      <c r="A235" t="s">
        <v>2081</v>
      </c>
      <c r="B235" t="s">
        <v>2082</v>
      </c>
      <c r="C235" s="107">
        <v>6500</v>
      </c>
      <c r="D235" t="s">
        <v>2083</v>
      </c>
      <c r="F235" t="s">
        <v>194</v>
      </c>
      <c r="G235" t="s">
        <v>149</v>
      </c>
      <c r="H235" t="s">
        <v>228</v>
      </c>
      <c r="I235">
        <v>6</v>
      </c>
      <c r="J235" t="s">
        <v>298</v>
      </c>
      <c r="K235" t="s">
        <v>5</v>
      </c>
      <c r="L235" t="s">
        <v>2030</v>
      </c>
      <c r="M235" t="s">
        <v>294</v>
      </c>
    </row>
    <row r="236" spans="1:13" x14ac:dyDescent="0.2">
      <c r="A236" t="s">
        <v>2084</v>
      </c>
      <c r="B236" t="s">
        <v>2085</v>
      </c>
      <c r="C236" s="107">
        <v>6890</v>
      </c>
      <c r="D236" t="s">
        <v>2086</v>
      </c>
      <c r="F236" t="s">
        <v>609</v>
      </c>
      <c r="G236" t="s">
        <v>155</v>
      </c>
      <c r="H236" t="s">
        <v>610</v>
      </c>
      <c r="I236">
        <v>6</v>
      </c>
      <c r="J236" t="s">
        <v>298</v>
      </c>
      <c r="K236" t="s">
        <v>5</v>
      </c>
      <c r="L236" t="s">
        <v>2087</v>
      </c>
      <c r="M236" t="s">
        <v>294</v>
      </c>
    </row>
    <row r="237" spans="1:13" x14ac:dyDescent="0.2">
      <c r="A237" t="s">
        <v>2088</v>
      </c>
      <c r="B237" t="s">
        <v>2089</v>
      </c>
      <c r="C237" s="107">
        <v>5828.55</v>
      </c>
      <c r="D237" t="s">
        <v>2090</v>
      </c>
      <c r="E237" t="s">
        <v>2091</v>
      </c>
      <c r="F237" t="s">
        <v>163</v>
      </c>
      <c r="G237" t="s">
        <v>149</v>
      </c>
      <c r="H237" t="s">
        <v>218</v>
      </c>
      <c r="I237">
        <v>6</v>
      </c>
      <c r="J237" t="s">
        <v>298</v>
      </c>
      <c r="K237" t="s">
        <v>5</v>
      </c>
      <c r="L237" t="s">
        <v>2087</v>
      </c>
      <c r="M237" t="s">
        <v>294</v>
      </c>
    </row>
    <row r="238" spans="1:13" x14ac:dyDescent="0.2">
      <c r="A238" t="s">
        <v>2092</v>
      </c>
      <c r="B238" t="s">
        <v>2093</v>
      </c>
      <c r="C238" s="107">
        <v>1700</v>
      </c>
      <c r="D238" t="s">
        <v>2094</v>
      </c>
      <c r="F238" t="s">
        <v>152</v>
      </c>
      <c r="G238" t="s">
        <v>153</v>
      </c>
      <c r="H238" t="s">
        <v>249</v>
      </c>
      <c r="I238">
        <v>6</v>
      </c>
      <c r="J238" t="s">
        <v>298</v>
      </c>
      <c r="K238" t="s">
        <v>5</v>
      </c>
      <c r="L238" t="s">
        <v>2087</v>
      </c>
      <c r="M238" t="s">
        <v>294</v>
      </c>
    </row>
    <row r="239" spans="1:13" x14ac:dyDescent="0.2">
      <c r="A239" t="s">
        <v>2095</v>
      </c>
      <c r="B239" t="s">
        <v>2096</v>
      </c>
      <c r="C239" s="107">
        <v>7420</v>
      </c>
      <c r="D239" t="s">
        <v>2097</v>
      </c>
      <c r="F239" t="s">
        <v>203</v>
      </c>
      <c r="G239" t="s">
        <v>153</v>
      </c>
      <c r="H239" t="s">
        <v>260</v>
      </c>
      <c r="I239">
        <v>6</v>
      </c>
      <c r="J239" t="s">
        <v>298</v>
      </c>
      <c r="K239" t="s">
        <v>5</v>
      </c>
      <c r="L239" t="s">
        <v>2087</v>
      </c>
      <c r="M239" t="s">
        <v>294</v>
      </c>
    </row>
    <row r="240" spans="1:13" x14ac:dyDescent="0.2">
      <c r="A240" t="s">
        <v>2098</v>
      </c>
      <c r="B240" t="s">
        <v>2099</v>
      </c>
      <c r="C240" s="107">
        <v>40176</v>
      </c>
      <c r="D240" t="s">
        <v>2100</v>
      </c>
      <c r="F240" t="s">
        <v>384</v>
      </c>
      <c r="G240" t="s">
        <v>149</v>
      </c>
      <c r="H240" t="s">
        <v>617</v>
      </c>
      <c r="I240">
        <v>6</v>
      </c>
      <c r="J240" t="s">
        <v>298</v>
      </c>
      <c r="K240" t="s">
        <v>5</v>
      </c>
      <c r="L240" t="s">
        <v>2069</v>
      </c>
      <c r="M240" t="s">
        <v>294</v>
      </c>
    </row>
    <row r="241" spans="1:13" x14ac:dyDescent="0.2">
      <c r="A241" t="s">
        <v>2101</v>
      </c>
      <c r="B241" t="s">
        <v>2102</v>
      </c>
      <c r="C241" s="107">
        <v>140793</v>
      </c>
      <c r="D241" t="s">
        <v>2103</v>
      </c>
      <c r="E241" t="s">
        <v>2104</v>
      </c>
      <c r="F241" t="s">
        <v>188</v>
      </c>
      <c r="G241" t="s">
        <v>149</v>
      </c>
      <c r="H241" t="s">
        <v>242</v>
      </c>
      <c r="I241">
        <v>6</v>
      </c>
      <c r="J241" t="s">
        <v>298</v>
      </c>
      <c r="K241" t="s">
        <v>5</v>
      </c>
      <c r="L241" t="s">
        <v>2105</v>
      </c>
      <c r="M241" t="s">
        <v>294</v>
      </c>
    </row>
    <row r="242" spans="1:13" x14ac:dyDescent="0.2">
      <c r="A242" t="s">
        <v>2106</v>
      </c>
      <c r="B242" t="s">
        <v>2107</v>
      </c>
      <c r="C242" s="107">
        <v>1069</v>
      </c>
      <c r="D242" t="s">
        <v>2108</v>
      </c>
      <c r="F242" t="s">
        <v>2109</v>
      </c>
      <c r="G242" t="s">
        <v>177</v>
      </c>
      <c r="H242" t="s">
        <v>2110</v>
      </c>
      <c r="I242">
        <v>6</v>
      </c>
      <c r="J242" t="s">
        <v>298</v>
      </c>
      <c r="K242" t="s">
        <v>5</v>
      </c>
      <c r="L242" t="s">
        <v>2034</v>
      </c>
      <c r="M242" t="s">
        <v>294</v>
      </c>
    </row>
    <row r="243" spans="1:13" x14ac:dyDescent="0.2">
      <c r="A243" t="s">
        <v>2111</v>
      </c>
      <c r="B243" t="s">
        <v>2112</v>
      </c>
      <c r="C243" s="107">
        <v>3703.83</v>
      </c>
      <c r="D243" t="s">
        <v>2113</v>
      </c>
      <c r="F243" t="s">
        <v>163</v>
      </c>
      <c r="G243" t="s">
        <v>149</v>
      </c>
      <c r="H243" t="s">
        <v>218</v>
      </c>
      <c r="I243">
        <v>6</v>
      </c>
      <c r="J243" t="s">
        <v>298</v>
      </c>
      <c r="K243" t="s">
        <v>5</v>
      </c>
      <c r="L243" t="s">
        <v>2034</v>
      </c>
      <c r="M243" t="s">
        <v>294</v>
      </c>
    </row>
    <row r="244" spans="1:13" x14ac:dyDescent="0.2">
      <c r="A244" t="s">
        <v>2114</v>
      </c>
      <c r="B244" t="s">
        <v>2115</v>
      </c>
      <c r="C244" s="107">
        <v>26505</v>
      </c>
      <c r="D244" t="s">
        <v>2116</v>
      </c>
      <c r="F244" t="s">
        <v>2117</v>
      </c>
      <c r="G244" t="s">
        <v>1</v>
      </c>
      <c r="H244" t="s">
        <v>2118</v>
      </c>
      <c r="I244">
        <v>6</v>
      </c>
      <c r="J244" t="s">
        <v>298</v>
      </c>
      <c r="K244" t="s">
        <v>5</v>
      </c>
      <c r="L244" t="s">
        <v>2034</v>
      </c>
      <c r="M244" t="s">
        <v>294</v>
      </c>
    </row>
    <row r="245" spans="1:13" x14ac:dyDescent="0.2">
      <c r="A245" t="s">
        <v>2119</v>
      </c>
      <c r="B245" t="s">
        <v>2120</v>
      </c>
      <c r="C245" s="107">
        <v>15304</v>
      </c>
      <c r="D245" t="s">
        <v>2121</v>
      </c>
      <c r="F245" t="s">
        <v>1211</v>
      </c>
      <c r="G245" t="s">
        <v>149</v>
      </c>
      <c r="H245" t="s">
        <v>1212</v>
      </c>
      <c r="I245">
        <v>6</v>
      </c>
      <c r="J245" t="s">
        <v>298</v>
      </c>
      <c r="K245" t="s">
        <v>5</v>
      </c>
      <c r="L245" t="s">
        <v>2034</v>
      </c>
      <c r="M245" t="s">
        <v>294</v>
      </c>
    </row>
    <row r="246" spans="1:13" x14ac:dyDescent="0.2">
      <c r="A246" t="s">
        <v>2122</v>
      </c>
      <c r="B246" t="s">
        <v>2123</v>
      </c>
      <c r="C246" s="107">
        <v>2217.92</v>
      </c>
      <c r="D246" t="s">
        <v>2124</v>
      </c>
      <c r="F246" t="s">
        <v>1365</v>
      </c>
      <c r="G246" t="s">
        <v>149</v>
      </c>
      <c r="H246" t="s">
        <v>2125</v>
      </c>
      <c r="I246">
        <v>6</v>
      </c>
      <c r="J246" t="s">
        <v>298</v>
      </c>
      <c r="K246" t="s">
        <v>5</v>
      </c>
      <c r="L246" t="s">
        <v>2034</v>
      </c>
      <c r="M246" t="s">
        <v>294</v>
      </c>
    </row>
    <row r="247" spans="1:13" x14ac:dyDescent="0.2">
      <c r="A247" t="s">
        <v>2126</v>
      </c>
      <c r="B247" t="s">
        <v>2127</v>
      </c>
      <c r="C247" s="107">
        <v>1020</v>
      </c>
      <c r="D247" t="s">
        <v>2128</v>
      </c>
      <c r="F247" t="s">
        <v>869</v>
      </c>
      <c r="G247" t="s">
        <v>149</v>
      </c>
      <c r="H247" t="s">
        <v>870</v>
      </c>
      <c r="I247">
        <v>6</v>
      </c>
      <c r="J247" t="s">
        <v>298</v>
      </c>
      <c r="K247" t="s">
        <v>5</v>
      </c>
      <c r="L247" t="s">
        <v>2034</v>
      </c>
      <c r="M247" t="s">
        <v>294</v>
      </c>
    </row>
    <row r="248" spans="1:13" x14ac:dyDescent="0.2">
      <c r="A248" t="s">
        <v>2129</v>
      </c>
      <c r="B248" t="s">
        <v>2130</v>
      </c>
      <c r="C248" s="107">
        <v>4000</v>
      </c>
      <c r="D248" t="s">
        <v>2131</v>
      </c>
      <c r="F248" t="s">
        <v>1764</v>
      </c>
      <c r="G248" t="s">
        <v>149</v>
      </c>
      <c r="H248" t="s">
        <v>1765</v>
      </c>
      <c r="I248">
        <v>6</v>
      </c>
      <c r="J248" t="s">
        <v>298</v>
      </c>
      <c r="K248" t="s">
        <v>5</v>
      </c>
      <c r="L248" t="s">
        <v>2034</v>
      </c>
      <c r="M248" t="s">
        <v>294</v>
      </c>
    </row>
    <row r="249" spans="1:13" x14ac:dyDescent="0.2">
      <c r="A249" t="s">
        <v>2132</v>
      </c>
      <c r="B249" t="s">
        <v>2133</v>
      </c>
      <c r="C249" s="107">
        <v>3633.72</v>
      </c>
      <c r="D249" t="s">
        <v>2134</v>
      </c>
      <c r="F249" t="s">
        <v>2135</v>
      </c>
      <c r="G249" t="s">
        <v>155</v>
      </c>
      <c r="H249" t="s">
        <v>2136</v>
      </c>
      <c r="I249">
        <v>6</v>
      </c>
      <c r="J249" t="s">
        <v>298</v>
      </c>
      <c r="K249" t="s">
        <v>5</v>
      </c>
      <c r="L249" t="s">
        <v>2069</v>
      </c>
      <c r="M249" t="s">
        <v>294</v>
      </c>
    </row>
    <row r="250" spans="1:13" x14ac:dyDescent="0.2">
      <c r="A250" t="s">
        <v>1914</v>
      </c>
      <c r="B250" t="s">
        <v>1915</v>
      </c>
      <c r="C250" s="107">
        <v>8808.76</v>
      </c>
      <c r="D250" t="s">
        <v>1916</v>
      </c>
      <c r="F250" t="s">
        <v>161</v>
      </c>
      <c r="G250" t="s">
        <v>155</v>
      </c>
      <c r="H250" t="s">
        <v>215</v>
      </c>
      <c r="I250">
        <v>7</v>
      </c>
      <c r="J250" t="s">
        <v>298</v>
      </c>
      <c r="K250" t="s">
        <v>38</v>
      </c>
      <c r="L250" t="s">
        <v>1584</v>
      </c>
      <c r="M250" t="s">
        <v>295</v>
      </c>
    </row>
    <row r="251" spans="1:13" x14ac:dyDescent="0.2">
      <c r="A251" t="s">
        <v>1402</v>
      </c>
      <c r="B251" t="s">
        <v>502</v>
      </c>
      <c r="C251" s="107">
        <v>3000</v>
      </c>
      <c r="D251" t="s">
        <v>503</v>
      </c>
      <c r="F251" t="s">
        <v>171</v>
      </c>
      <c r="G251" t="s">
        <v>166</v>
      </c>
      <c r="H251" t="s">
        <v>504</v>
      </c>
      <c r="I251">
        <v>7</v>
      </c>
      <c r="J251" t="s">
        <v>298</v>
      </c>
      <c r="K251" t="s">
        <v>38</v>
      </c>
      <c r="L251" t="s">
        <v>44</v>
      </c>
      <c r="M251" t="s">
        <v>295</v>
      </c>
    </row>
    <row r="252" spans="1:13" x14ac:dyDescent="0.2">
      <c r="A252" t="s">
        <v>1403</v>
      </c>
      <c r="B252" t="s">
        <v>505</v>
      </c>
      <c r="C252" s="107">
        <v>11253.01</v>
      </c>
      <c r="D252" t="s">
        <v>506</v>
      </c>
      <c r="F252" t="s">
        <v>190</v>
      </c>
      <c r="G252" t="s">
        <v>155</v>
      </c>
      <c r="H252" t="s">
        <v>310</v>
      </c>
      <c r="I252">
        <v>7</v>
      </c>
      <c r="J252" t="s">
        <v>298</v>
      </c>
      <c r="K252" t="s">
        <v>38</v>
      </c>
      <c r="L252" t="s">
        <v>507</v>
      </c>
      <c r="M252" t="s">
        <v>295</v>
      </c>
    </row>
    <row r="253" spans="1:13" x14ac:dyDescent="0.2">
      <c r="A253" t="s">
        <v>1404</v>
      </c>
      <c r="B253" t="s">
        <v>997</v>
      </c>
      <c r="C253" s="107">
        <v>562443</v>
      </c>
      <c r="D253" t="s">
        <v>998</v>
      </c>
      <c r="F253" t="s">
        <v>999</v>
      </c>
      <c r="G253" t="s">
        <v>148</v>
      </c>
      <c r="H253" t="s">
        <v>1000</v>
      </c>
      <c r="I253">
        <v>7</v>
      </c>
      <c r="J253" t="s">
        <v>298</v>
      </c>
      <c r="K253" t="s">
        <v>38</v>
      </c>
      <c r="L253" t="s">
        <v>699</v>
      </c>
      <c r="M253" t="s">
        <v>295</v>
      </c>
    </row>
    <row r="254" spans="1:13" x14ac:dyDescent="0.2">
      <c r="A254" t="s">
        <v>1405</v>
      </c>
      <c r="B254" t="s">
        <v>660</v>
      </c>
      <c r="C254" s="107">
        <v>6350</v>
      </c>
      <c r="D254" t="s">
        <v>661</v>
      </c>
      <c r="E254" t="s">
        <v>662</v>
      </c>
      <c r="F254" t="s">
        <v>197</v>
      </c>
      <c r="G254" t="s">
        <v>149</v>
      </c>
      <c r="H254" t="s">
        <v>235</v>
      </c>
      <c r="I254">
        <v>7</v>
      </c>
      <c r="J254" t="s">
        <v>298</v>
      </c>
      <c r="K254" t="s">
        <v>38</v>
      </c>
      <c r="L254" t="s">
        <v>58</v>
      </c>
      <c r="M254" t="s">
        <v>295</v>
      </c>
    </row>
    <row r="255" spans="1:13" x14ac:dyDescent="0.2">
      <c r="A255" t="s">
        <v>1407</v>
      </c>
      <c r="B255" t="s">
        <v>663</v>
      </c>
      <c r="C255" s="107">
        <v>31096.83</v>
      </c>
      <c r="D255" t="s">
        <v>40</v>
      </c>
      <c r="F255" t="s">
        <v>183</v>
      </c>
      <c r="G255" t="s">
        <v>149</v>
      </c>
      <c r="H255" t="s">
        <v>268</v>
      </c>
      <c r="I255">
        <v>7</v>
      </c>
      <c r="J255" t="s">
        <v>298</v>
      </c>
      <c r="K255" t="s">
        <v>38</v>
      </c>
      <c r="L255" t="s">
        <v>54</v>
      </c>
      <c r="M255" t="s">
        <v>295</v>
      </c>
    </row>
    <row r="256" spans="1:13" x14ac:dyDescent="0.2">
      <c r="A256" t="s">
        <v>1408</v>
      </c>
      <c r="B256" t="s">
        <v>664</v>
      </c>
      <c r="C256" s="107">
        <v>4300</v>
      </c>
      <c r="D256" t="s">
        <v>665</v>
      </c>
      <c r="E256" t="s">
        <v>666</v>
      </c>
      <c r="F256" t="s">
        <v>42</v>
      </c>
      <c r="G256" t="s">
        <v>43</v>
      </c>
      <c r="H256" t="s">
        <v>269</v>
      </c>
      <c r="I256">
        <v>7</v>
      </c>
      <c r="J256" t="s">
        <v>298</v>
      </c>
      <c r="K256" t="s">
        <v>38</v>
      </c>
      <c r="L256" t="s">
        <v>916</v>
      </c>
      <c r="M256" t="s">
        <v>295</v>
      </c>
    </row>
    <row r="257" spans="1:13" x14ac:dyDescent="0.2">
      <c r="A257" t="s">
        <v>1409</v>
      </c>
      <c r="B257" t="s">
        <v>970</v>
      </c>
      <c r="C257" s="107">
        <v>5226</v>
      </c>
      <c r="D257" t="s">
        <v>971</v>
      </c>
      <c r="E257" t="s">
        <v>672</v>
      </c>
      <c r="F257" t="s">
        <v>42</v>
      </c>
      <c r="G257" t="s">
        <v>43</v>
      </c>
      <c r="H257" t="s">
        <v>269</v>
      </c>
      <c r="I257">
        <v>7</v>
      </c>
      <c r="J257" t="s">
        <v>298</v>
      </c>
      <c r="K257" t="s">
        <v>38</v>
      </c>
      <c r="L257" t="s">
        <v>44</v>
      </c>
      <c r="M257" t="s">
        <v>295</v>
      </c>
    </row>
    <row r="258" spans="1:13" x14ac:dyDescent="0.2">
      <c r="A258" t="s">
        <v>1410</v>
      </c>
      <c r="B258" t="s">
        <v>972</v>
      </c>
      <c r="C258" s="107">
        <v>1170</v>
      </c>
      <c r="D258" t="s">
        <v>973</v>
      </c>
      <c r="F258" t="s">
        <v>974</v>
      </c>
      <c r="G258" t="s">
        <v>726</v>
      </c>
      <c r="H258" t="s">
        <v>975</v>
      </c>
      <c r="I258">
        <v>7</v>
      </c>
      <c r="J258" t="s">
        <v>298</v>
      </c>
      <c r="K258" t="s">
        <v>38</v>
      </c>
      <c r="L258" t="s">
        <v>44</v>
      </c>
      <c r="M258" t="s">
        <v>295</v>
      </c>
    </row>
    <row r="259" spans="1:13" x14ac:dyDescent="0.2">
      <c r="A259" t="s">
        <v>1416</v>
      </c>
      <c r="B259" t="s">
        <v>1001</v>
      </c>
      <c r="C259" s="107">
        <v>112360</v>
      </c>
      <c r="D259" t="s">
        <v>1002</v>
      </c>
      <c r="E259" t="s">
        <v>651</v>
      </c>
      <c r="F259" t="s">
        <v>599</v>
      </c>
      <c r="G259" t="s">
        <v>166</v>
      </c>
      <c r="H259" t="s">
        <v>600</v>
      </c>
      <c r="I259">
        <v>7</v>
      </c>
      <c r="J259" t="s">
        <v>298</v>
      </c>
      <c r="K259" t="s">
        <v>38</v>
      </c>
      <c r="L259" t="s">
        <v>1003</v>
      </c>
      <c r="M259" t="s">
        <v>295</v>
      </c>
    </row>
    <row r="260" spans="1:13" x14ac:dyDescent="0.2">
      <c r="A260" t="s">
        <v>1417</v>
      </c>
      <c r="B260" t="s">
        <v>917</v>
      </c>
      <c r="C260" s="107">
        <v>154259.66</v>
      </c>
      <c r="D260" t="s">
        <v>708</v>
      </c>
      <c r="E260" t="s">
        <v>918</v>
      </c>
      <c r="F260" t="s">
        <v>158</v>
      </c>
      <c r="G260" t="s">
        <v>149</v>
      </c>
      <c r="H260" t="s">
        <v>271</v>
      </c>
      <c r="I260">
        <v>7</v>
      </c>
      <c r="J260" t="s">
        <v>298</v>
      </c>
      <c r="K260" t="s">
        <v>38</v>
      </c>
      <c r="L260" t="s">
        <v>919</v>
      </c>
      <c r="M260" t="s">
        <v>295</v>
      </c>
    </row>
    <row r="261" spans="1:13" x14ac:dyDescent="0.2">
      <c r="A261" t="s">
        <v>1418</v>
      </c>
      <c r="B261" t="s">
        <v>1419</v>
      </c>
      <c r="C261" s="107">
        <v>69411.44</v>
      </c>
      <c r="D261" t="s">
        <v>1420</v>
      </c>
      <c r="F261" t="s">
        <v>158</v>
      </c>
      <c r="G261" t="s">
        <v>149</v>
      </c>
      <c r="H261" t="s">
        <v>271</v>
      </c>
      <c r="I261">
        <v>7</v>
      </c>
      <c r="J261" t="s">
        <v>298</v>
      </c>
      <c r="K261" t="s">
        <v>38</v>
      </c>
      <c r="L261" t="s">
        <v>45</v>
      </c>
      <c r="M261" t="s">
        <v>295</v>
      </c>
    </row>
    <row r="262" spans="1:13" x14ac:dyDescent="0.2">
      <c r="A262" t="s">
        <v>1422</v>
      </c>
      <c r="B262" t="s">
        <v>1423</v>
      </c>
      <c r="C262" s="107">
        <v>1643.7</v>
      </c>
      <c r="D262" t="s">
        <v>1424</v>
      </c>
      <c r="F262" t="s">
        <v>194</v>
      </c>
      <c r="G262" t="s">
        <v>149</v>
      </c>
      <c r="H262" t="s">
        <v>228</v>
      </c>
      <c r="I262">
        <v>7</v>
      </c>
      <c r="J262" t="s">
        <v>298</v>
      </c>
      <c r="K262" t="s">
        <v>38</v>
      </c>
      <c r="L262" t="s">
        <v>596</v>
      </c>
      <c r="M262" t="s">
        <v>295</v>
      </c>
    </row>
    <row r="263" spans="1:13" x14ac:dyDescent="0.2">
      <c r="A263" t="s">
        <v>1425</v>
      </c>
      <c r="B263" t="s">
        <v>667</v>
      </c>
      <c r="C263" s="107">
        <v>2796.69</v>
      </c>
      <c r="D263" t="s">
        <v>508</v>
      </c>
      <c r="F263" t="s">
        <v>147</v>
      </c>
      <c r="G263" t="s">
        <v>148</v>
      </c>
      <c r="H263" t="s">
        <v>308</v>
      </c>
      <c r="I263">
        <v>7</v>
      </c>
      <c r="J263" t="s">
        <v>298</v>
      </c>
      <c r="K263" t="s">
        <v>38</v>
      </c>
      <c r="L263" t="s">
        <v>596</v>
      </c>
      <c r="M263" t="s">
        <v>295</v>
      </c>
    </row>
    <row r="264" spans="1:13" x14ac:dyDescent="0.2">
      <c r="A264" t="s">
        <v>1426</v>
      </c>
      <c r="B264" t="s">
        <v>668</v>
      </c>
      <c r="C264" s="107">
        <v>12700</v>
      </c>
      <c r="D264" t="s">
        <v>50</v>
      </c>
      <c r="E264" t="s">
        <v>669</v>
      </c>
      <c r="F264" t="s">
        <v>42</v>
      </c>
      <c r="G264" t="s">
        <v>43</v>
      </c>
      <c r="H264" t="s">
        <v>269</v>
      </c>
      <c r="I264">
        <v>7</v>
      </c>
      <c r="J264" t="s">
        <v>298</v>
      </c>
      <c r="K264" t="s">
        <v>38</v>
      </c>
      <c r="L264" t="s">
        <v>596</v>
      </c>
      <c r="M264" t="s">
        <v>295</v>
      </c>
    </row>
    <row r="265" spans="1:13" x14ac:dyDescent="0.2">
      <c r="A265" t="s">
        <v>1427</v>
      </c>
      <c r="B265" t="s">
        <v>670</v>
      </c>
      <c r="C265" s="107">
        <v>2670</v>
      </c>
      <c r="D265" t="s">
        <v>671</v>
      </c>
      <c r="E265" t="s">
        <v>672</v>
      </c>
      <c r="F265" t="s">
        <v>42</v>
      </c>
      <c r="G265" t="s">
        <v>43</v>
      </c>
      <c r="H265" t="s">
        <v>269</v>
      </c>
      <c r="I265">
        <v>7</v>
      </c>
      <c r="J265" t="s">
        <v>298</v>
      </c>
      <c r="K265" t="s">
        <v>38</v>
      </c>
      <c r="L265" t="s">
        <v>1428</v>
      </c>
      <c r="M265" t="s">
        <v>295</v>
      </c>
    </row>
    <row r="266" spans="1:13" x14ac:dyDescent="0.2">
      <c r="A266" t="s">
        <v>1429</v>
      </c>
      <c r="B266" t="s">
        <v>509</v>
      </c>
      <c r="C266" s="107">
        <v>10615.64</v>
      </c>
      <c r="D266" t="s">
        <v>273</v>
      </c>
      <c r="E266" t="s">
        <v>274</v>
      </c>
      <c r="F266" t="s">
        <v>158</v>
      </c>
      <c r="G266" t="s">
        <v>149</v>
      </c>
      <c r="H266" t="s">
        <v>510</v>
      </c>
      <c r="I266">
        <v>7</v>
      </c>
      <c r="J266" t="s">
        <v>298</v>
      </c>
      <c r="K266" t="s">
        <v>38</v>
      </c>
      <c r="L266" t="s">
        <v>316</v>
      </c>
      <c r="M266" t="s">
        <v>295</v>
      </c>
    </row>
    <row r="267" spans="1:13" x14ac:dyDescent="0.2">
      <c r="A267" t="s">
        <v>1431</v>
      </c>
      <c r="B267" t="s">
        <v>960</v>
      </c>
      <c r="C267" s="107">
        <v>3600</v>
      </c>
      <c r="D267" t="s">
        <v>961</v>
      </c>
      <c r="F267" t="s">
        <v>201</v>
      </c>
      <c r="G267" t="s">
        <v>168</v>
      </c>
      <c r="H267" t="s">
        <v>962</v>
      </c>
      <c r="I267">
        <v>7</v>
      </c>
      <c r="J267" t="s">
        <v>298</v>
      </c>
      <c r="K267" t="s">
        <v>38</v>
      </c>
      <c r="L267" t="s">
        <v>959</v>
      </c>
      <c r="M267" t="s">
        <v>295</v>
      </c>
    </row>
    <row r="268" spans="1:13" x14ac:dyDescent="0.2">
      <c r="A268" t="s">
        <v>1432</v>
      </c>
      <c r="B268" t="s">
        <v>677</v>
      </c>
      <c r="C268" s="107">
        <v>2950</v>
      </c>
      <c r="D268" t="s">
        <v>678</v>
      </c>
      <c r="F268" t="s">
        <v>171</v>
      </c>
      <c r="G268" t="s">
        <v>166</v>
      </c>
      <c r="H268" t="s">
        <v>679</v>
      </c>
      <c r="I268">
        <v>7</v>
      </c>
      <c r="J268" t="s">
        <v>298</v>
      </c>
      <c r="K268" t="s">
        <v>38</v>
      </c>
      <c r="L268" t="s">
        <v>44</v>
      </c>
      <c r="M268" t="s">
        <v>295</v>
      </c>
    </row>
    <row r="269" spans="1:13" x14ac:dyDescent="0.2">
      <c r="A269" t="s">
        <v>1433</v>
      </c>
      <c r="B269" t="s">
        <v>680</v>
      </c>
      <c r="C269" s="107">
        <v>1136</v>
      </c>
      <c r="D269" t="s">
        <v>52</v>
      </c>
      <c r="E269" t="s">
        <v>206</v>
      </c>
      <c r="F269" t="s">
        <v>53</v>
      </c>
      <c r="G269" t="s">
        <v>173</v>
      </c>
      <c r="H269" t="s">
        <v>275</v>
      </c>
      <c r="I269">
        <v>7</v>
      </c>
      <c r="J269" t="s">
        <v>298</v>
      </c>
      <c r="K269" t="s">
        <v>38</v>
      </c>
      <c r="L269" t="s">
        <v>270</v>
      </c>
      <c r="M269" t="s">
        <v>295</v>
      </c>
    </row>
    <row r="270" spans="1:13" x14ac:dyDescent="0.2">
      <c r="A270" t="s">
        <v>1434</v>
      </c>
      <c r="B270" t="s">
        <v>511</v>
      </c>
      <c r="C270" s="107">
        <v>154142.57999999999</v>
      </c>
      <c r="D270" t="s">
        <v>512</v>
      </c>
      <c r="F270" t="s">
        <v>201</v>
      </c>
      <c r="G270" t="s">
        <v>168</v>
      </c>
      <c r="H270" t="s">
        <v>276</v>
      </c>
      <c r="I270">
        <v>7</v>
      </c>
      <c r="J270" t="s">
        <v>298</v>
      </c>
      <c r="K270" t="s">
        <v>38</v>
      </c>
      <c r="L270" t="s">
        <v>41</v>
      </c>
      <c r="M270" t="s">
        <v>295</v>
      </c>
    </row>
    <row r="271" spans="1:13" x14ac:dyDescent="0.2">
      <c r="A271" t="s">
        <v>1435</v>
      </c>
      <c r="B271" t="s">
        <v>1436</v>
      </c>
      <c r="C271" s="107">
        <v>11659</v>
      </c>
      <c r="D271" t="s">
        <v>1437</v>
      </c>
      <c r="F271" t="s">
        <v>161</v>
      </c>
      <c r="G271" t="s">
        <v>155</v>
      </c>
      <c r="H271" t="s">
        <v>1438</v>
      </c>
      <c r="I271">
        <v>7</v>
      </c>
      <c r="J271" t="s">
        <v>298</v>
      </c>
      <c r="K271" t="s">
        <v>38</v>
      </c>
      <c r="L271" t="s">
        <v>596</v>
      </c>
      <c r="M271" t="s">
        <v>295</v>
      </c>
    </row>
    <row r="272" spans="1:13" x14ac:dyDescent="0.2">
      <c r="A272" t="s">
        <v>1439</v>
      </c>
      <c r="B272" t="s">
        <v>601</v>
      </c>
      <c r="C272" s="107">
        <v>4335.8500000000004</v>
      </c>
      <c r="D272" t="s">
        <v>602</v>
      </c>
      <c r="F272" t="s">
        <v>312</v>
      </c>
      <c r="G272" t="s">
        <v>252</v>
      </c>
      <c r="H272" t="s">
        <v>603</v>
      </c>
      <c r="I272">
        <v>7</v>
      </c>
      <c r="J272" t="s">
        <v>298</v>
      </c>
      <c r="K272" t="s">
        <v>38</v>
      </c>
      <c r="L272" t="s">
        <v>41</v>
      </c>
      <c r="M272" t="s">
        <v>295</v>
      </c>
    </row>
    <row r="273" spans="1:13" x14ac:dyDescent="0.2">
      <c r="A273" t="s">
        <v>1440</v>
      </c>
      <c r="B273" t="s">
        <v>1441</v>
      </c>
      <c r="C273" s="107">
        <v>34364.050000000003</v>
      </c>
      <c r="D273" t="s">
        <v>1442</v>
      </c>
      <c r="E273" t="s">
        <v>1443</v>
      </c>
      <c r="F273" t="s">
        <v>158</v>
      </c>
      <c r="G273" t="s">
        <v>149</v>
      </c>
      <c r="H273" t="s">
        <v>1444</v>
      </c>
      <c r="I273">
        <v>7</v>
      </c>
      <c r="J273" t="s">
        <v>298</v>
      </c>
      <c r="K273" t="s">
        <v>38</v>
      </c>
      <c r="L273" t="s">
        <v>1445</v>
      </c>
      <c r="M273" t="s">
        <v>295</v>
      </c>
    </row>
    <row r="274" spans="1:13" x14ac:dyDescent="0.2">
      <c r="A274" t="s">
        <v>1446</v>
      </c>
      <c r="B274" t="s">
        <v>513</v>
      </c>
      <c r="C274" s="107">
        <v>6640.2</v>
      </c>
      <c r="D274" t="s">
        <v>253</v>
      </c>
      <c r="F274" t="s">
        <v>254</v>
      </c>
      <c r="G274" t="s">
        <v>168</v>
      </c>
      <c r="H274" t="s">
        <v>255</v>
      </c>
      <c r="I274">
        <v>7</v>
      </c>
      <c r="J274" t="s">
        <v>298</v>
      </c>
      <c r="K274" t="s">
        <v>38</v>
      </c>
      <c r="L274" t="s">
        <v>596</v>
      </c>
      <c r="M274" t="s">
        <v>295</v>
      </c>
    </row>
    <row r="275" spans="1:13" x14ac:dyDescent="0.2">
      <c r="A275" t="s">
        <v>1447</v>
      </c>
      <c r="B275" t="s">
        <v>514</v>
      </c>
      <c r="C275" s="107">
        <v>2800</v>
      </c>
      <c r="D275" t="s">
        <v>55</v>
      </c>
      <c r="E275" t="s">
        <v>277</v>
      </c>
      <c r="F275" t="s">
        <v>56</v>
      </c>
      <c r="G275" t="s">
        <v>177</v>
      </c>
      <c r="H275" t="s">
        <v>278</v>
      </c>
      <c r="I275">
        <v>7</v>
      </c>
      <c r="J275" t="s">
        <v>298</v>
      </c>
      <c r="K275" t="s">
        <v>38</v>
      </c>
      <c r="L275" t="s">
        <v>41</v>
      </c>
      <c r="M275" t="s">
        <v>295</v>
      </c>
    </row>
    <row r="276" spans="1:13" x14ac:dyDescent="0.2">
      <c r="A276" t="s">
        <v>1448</v>
      </c>
      <c r="B276" t="s">
        <v>681</v>
      </c>
      <c r="C276" s="107">
        <v>8217</v>
      </c>
      <c r="D276" t="s">
        <v>976</v>
      </c>
      <c r="E276" t="s">
        <v>977</v>
      </c>
      <c r="F276" t="s">
        <v>978</v>
      </c>
      <c r="G276" t="s">
        <v>173</v>
      </c>
      <c r="H276" t="s">
        <v>979</v>
      </c>
      <c r="I276">
        <v>7</v>
      </c>
      <c r="J276" t="s">
        <v>298</v>
      </c>
      <c r="K276" t="s">
        <v>38</v>
      </c>
      <c r="L276" t="s">
        <v>44</v>
      </c>
      <c r="M276" t="s">
        <v>295</v>
      </c>
    </row>
    <row r="277" spans="1:13" x14ac:dyDescent="0.2">
      <c r="A277" t="s">
        <v>1449</v>
      </c>
      <c r="B277" t="s">
        <v>1450</v>
      </c>
      <c r="C277" s="107">
        <v>9000</v>
      </c>
      <c r="D277" t="s">
        <v>1451</v>
      </c>
      <c r="E277" t="s">
        <v>1452</v>
      </c>
      <c r="F277" t="s">
        <v>158</v>
      </c>
      <c r="G277" t="s">
        <v>149</v>
      </c>
      <c r="H277" t="s">
        <v>1414</v>
      </c>
      <c r="I277">
        <v>7</v>
      </c>
      <c r="J277" t="s">
        <v>298</v>
      </c>
      <c r="K277" t="s">
        <v>38</v>
      </c>
      <c r="L277" t="s">
        <v>1453</v>
      </c>
      <c r="M277" t="s">
        <v>295</v>
      </c>
    </row>
    <row r="278" spans="1:13" x14ac:dyDescent="0.2">
      <c r="A278" t="s">
        <v>1454</v>
      </c>
      <c r="B278" t="s">
        <v>1455</v>
      </c>
      <c r="C278" s="107">
        <v>44665.5</v>
      </c>
      <c r="D278" t="s">
        <v>1456</v>
      </c>
      <c r="F278" t="s">
        <v>154</v>
      </c>
      <c r="G278" t="s">
        <v>149</v>
      </c>
      <c r="H278" t="s">
        <v>231</v>
      </c>
      <c r="I278">
        <v>7</v>
      </c>
      <c r="J278" t="s">
        <v>298</v>
      </c>
      <c r="K278" t="s">
        <v>38</v>
      </c>
      <c r="L278" t="s">
        <v>45</v>
      </c>
      <c r="M278" t="s">
        <v>295</v>
      </c>
    </row>
    <row r="279" spans="1:13" x14ac:dyDescent="0.2">
      <c r="A279" t="s">
        <v>1457</v>
      </c>
      <c r="B279" t="s">
        <v>955</v>
      </c>
      <c r="C279" s="107">
        <v>43474.32</v>
      </c>
      <c r="D279" t="s">
        <v>956</v>
      </c>
      <c r="F279" t="s">
        <v>957</v>
      </c>
      <c r="G279" t="s">
        <v>175</v>
      </c>
      <c r="H279" t="s">
        <v>958</v>
      </c>
      <c r="I279">
        <v>7</v>
      </c>
      <c r="J279" t="s">
        <v>298</v>
      </c>
      <c r="K279" t="s">
        <v>38</v>
      </c>
      <c r="L279" t="s">
        <v>49</v>
      </c>
      <c r="M279" t="s">
        <v>295</v>
      </c>
    </row>
    <row r="280" spans="1:13" x14ac:dyDescent="0.2">
      <c r="A280" t="s">
        <v>1458</v>
      </c>
      <c r="B280" t="s">
        <v>929</v>
      </c>
      <c r="C280" s="107">
        <v>2729.88</v>
      </c>
      <c r="D280" t="s">
        <v>604</v>
      </c>
      <c r="F280" t="s">
        <v>605</v>
      </c>
      <c r="G280" t="s">
        <v>149</v>
      </c>
      <c r="H280" t="s">
        <v>606</v>
      </c>
      <c r="I280">
        <v>7</v>
      </c>
      <c r="J280" t="s">
        <v>298</v>
      </c>
      <c r="K280" t="s">
        <v>38</v>
      </c>
      <c r="L280" t="s">
        <v>596</v>
      </c>
      <c r="M280" t="s">
        <v>295</v>
      </c>
    </row>
    <row r="281" spans="1:13" x14ac:dyDescent="0.2">
      <c r="A281" t="s">
        <v>1459</v>
      </c>
      <c r="B281" t="s">
        <v>952</v>
      </c>
      <c r="C281" s="107">
        <v>4114.0600000000004</v>
      </c>
      <c r="D281" t="s">
        <v>953</v>
      </c>
      <c r="E281" t="s">
        <v>954</v>
      </c>
      <c r="F281" t="s">
        <v>158</v>
      </c>
      <c r="G281" t="s">
        <v>149</v>
      </c>
      <c r="H281" t="s">
        <v>271</v>
      </c>
      <c r="I281">
        <v>7</v>
      </c>
      <c r="J281" t="s">
        <v>298</v>
      </c>
      <c r="K281" t="s">
        <v>38</v>
      </c>
      <c r="L281" t="s">
        <v>45</v>
      </c>
      <c r="M281" t="s">
        <v>295</v>
      </c>
    </row>
    <row r="282" spans="1:13" x14ac:dyDescent="0.2">
      <c r="A282" t="s">
        <v>1461</v>
      </c>
      <c r="B282" t="s">
        <v>607</v>
      </c>
      <c r="C282" s="107">
        <v>87492</v>
      </c>
      <c r="D282" t="s">
        <v>608</v>
      </c>
      <c r="F282" t="s">
        <v>609</v>
      </c>
      <c r="G282" t="s">
        <v>155</v>
      </c>
      <c r="H282" t="s">
        <v>610</v>
      </c>
      <c r="I282">
        <v>7</v>
      </c>
      <c r="J282" t="s">
        <v>298</v>
      </c>
      <c r="K282" t="s">
        <v>38</v>
      </c>
      <c r="L282" t="s">
        <v>41</v>
      </c>
      <c r="M282" t="s">
        <v>295</v>
      </c>
    </row>
    <row r="283" spans="1:13" x14ac:dyDescent="0.2">
      <c r="A283" t="s">
        <v>1462</v>
      </c>
      <c r="B283" t="s">
        <v>683</v>
      </c>
      <c r="C283" s="107">
        <v>2962</v>
      </c>
      <c r="D283" t="s">
        <v>515</v>
      </c>
      <c r="E283" t="s">
        <v>684</v>
      </c>
      <c r="F283" t="s">
        <v>158</v>
      </c>
      <c r="G283" t="s">
        <v>149</v>
      </c>
      <c r="H283" t="s">
        <v>217</v>
      </c>
      <c r="I283">
        <v>7</v>
      </c>
      <c r="J283" t="s">
        <v>298</v>
      </c>
      <c r="K283" t="s">
        <v>38</v>
      </c>
      <c r="L283" t="s">
        <v>44</v>
      </c>
      <c r="M283" t="s">
        <v>295</v>
      </c>
    </row>
    <row r="284" spans="1:13" x14ac:dyDescent="0.2">
      <c r="A284" t="s">
        <v>1464</v>
      </c>
      <c r="B284" t="s">
        <v>611</v>
      </c>
      <c r="C284" s="107">
        <v>2400</v>
      </c>
      <c r="D284" t="s">
        <v>923</v>
      </c>
      <c r="F284" t="s">
        <v>387</v>
      </c>
      <c r="G284" t="s">
        <v>149</v>
      </c>
      <c r="H284" t="s">
        <v>388</v>
      </c>
      <c r="I284">
        <v>7</v>
      </c>
      <c r="J284" t="s">
        <v>298</v>
      </c>
      <c r="K284" t="s">
        <v>38</v>
      </c>
      <c r="L284" t="s">
        <v>596</v>
      </c>
      <c r="M284" t="s">
        <v>295</v>
      </c>
    </row>
    <row r="285" spans="1:13" x14ac:dyDescent="0.2">
      <c r="A285" t="s">
        <v>1465</v>
      </c>
      <c r="B285" t="s">
        <v>685</v>
      </c>
      <c r="C285" s="107">
        <v>1368</v>
      </c>
      <c r="D285" t="s">
        <v>686</v>
      </c>
      <c r="E285" t="s">
        <v>635</v>
      </c>
      <c r="F285" t="s">
        <v>171</v>
      </c>
      <c r="G285" t="s">
        <v>166</v>
      </c>
      <c r="H285" t="s">
        <v>687</v>
      </c>
      <c r="I285">
        <v>7</v>
      </c>
      <c r="J285" t="s">
        <v>298</v>
      </c>
      <c r="K285" t="s">
        <v>38</v>
      </c>
      <c r="L285" t="s">
        <v>44</v>
      </c>
      <c r="M285" t="s">
        <v>295</v>
      </c>
    </row>
    <row r="286" spans="1:13" x14ac:dyDescent="0.2">
      <c r="A286" t="s">
        <v>1466</v>
      </c>
      <c r="B286" t="s">
        <v>1467</v>
      </c>
      <c r="C286" s="107">
        <v>42643.32</v>
      </c>
      <c r="D286" t="s">
        <v>47</v>
      </c>
      <c r="F286" t="s">
        <v>48</v>
      </c>
      <c r="G286" t="s">
        <v>165</v>
      </c>
      <c r="H286" t="s">
        <v>272</v>
      </c>
      <c r="I286">
        <v>7</v>
      </c>
      <c r="J286" t="s">
        <v>298</v>
      </c>
      <c r="K286" t="s">
        <v>38</v>
      </c>
      <c r="L286" t="s">
        <v>49</v>
      </c>
      <c r="M286" t="s">
        <v>295</v>
      </c>
    </row>
    <row r="287" spans="1:13" x14ac:dyDescent="0.2">
      <c r="A287" t="s">
        <v>1469</v>
      </c>
      <c r="B287" t="s">
        <v>612</v>
      </c>
      <c r="C287" s="107">
        <v>15004</v>
      </c>
      <c r="D287" t="s">
        <v>613</v>
      </c>
      <c r="F287" t="s">
        <v>154</v>
      </c>
      <c r="G287" t="s">
        <v>149</v>
      </c>
      <c r="H287" t="s">
        <v>231</v>
      </c>
      <c r="I287">
        <v>7</v>
      </c>
      <c r="J287" t="s">
        <v>298</v>
      </c>
      <c r="K287" t="s">
        <v>38</v>
      </c>
      <c r="L287" t="s">
        <v>614</v>
      </c>
      <c r="M287" t="s">
        <v>295</v>
      </c>
    </row>
    <row r="288" spans="1:13" x14ac:dyDescent="0.2">
      <c r="A288" t="s">
        <v>1470</v>
      </c>
      <c r="B288" t="s">
        <v>1008</v>
      </c>
      <c r="C288" s="107">
        <v>2775</v>
      </c>
      <c r="D288" t="s">
        <v>1009</v>
      </c>
      <c r="F288" t="s">
        <v>1010</v>
      </c>
      <c r="G288" t="s">
        <v>149</v>
      </c>
      <c r="H288" t="s">
        <v>1011</v>
      </c>
      <c r="I288">
        <v>7</v>
      </c>
      <c r="J288" t="s">
        <v>298</v>
      </c>
      <c r="K288" t="s">
        <v>38</v>
      </c>
      <c r="L288" t="s">
        <v>1012</v>
      </c>
      <c r="M288" t="s">
        <v>295</v>
      </c>
    </row>
    <row r="289" spans="1:13" x14ac:dyDescent="0.2">
      <c r="A289" t="s">
        <v>1471</v>
      </c>
      <c r="B289" t="s">
        <v>1472</v>
      </c>
      <c r="C289" s="107">
        <v>2627399.87</v>
      </c>
      <c r="D289" t="s">
        <v>1473</v>
      </c>
      <c r="E289" t="s">
        <v>1474</v>
      </c>
      <c r="F289" t="s">
        <v>158</v>
      </c>
      <c r="G289" t="s">
        <v>149</v>
      </c>
      <c r="H289" t="s">
        <v>1475</v>
      </c>
      <c r="I289">
        <v>7</v>
      </c>
      <c r="J289" t="s">
        <v>298</v>
      </c>
      <c r="K289" t="s">
        <v>38</v>
      </c>
      <c r="L289" t="s">
        <v>41</v>
      </c>
      <c r="M289" t="s">
        <v>295</v>
      </c>
    </row>
    <row r="290" spans="1:13" x14ac:dyDescent="0.2">
      <c r="A290" t="s">
        <v>1476</v>
      </c>
      <c r="B290" t="s">
        <v>516</v>
      </c>
      <c r="C290" s="107">
        <v>51858</v>
      </c>
      <c r="D290" t="s">
        <v>688</v>
      </c>
      <c r="E290" t="s">
        <v>689</v>
      </c>
      <c r="F290" t="s">
        <v>198</v>
      </c>
      <c r="G290" t="s">
        <v>156</v>
      </c>
      <c r="H290" t="s">
        <v>690</v>
      </c>
      <c r="I290">
        <v>7</v>
      </c>
      <c r="J290" t="s">
        <v>298</v>
      </c>
      <c r="K290" t="s">
        <v>38</v>
      </c>
      <c r="L290" t="s">
        <v>598</v>
      </c>
      <c r="M290" t="s">
        <v>295</v>
      </c>
    </row>
    <row r="291" spans="1:13" x14ac:dyDescent="0.2">
      <c r="A291" t="s">
        <v>1477</v>
      </c>
      <c r="B291" t="s">
        <v>616</v>
      </c>
      <c r="C291" s="107">
        <v>1250</v>
      </c>
      <c r="D291" t="s">
        <v>691</v>
      </c>
      <c r="E291" t="s">
        <v>692</v>
      </c>
      <c r="F291" t="s">
        <v>169</v>
      </c>
      <c r="G291" t="s">
        <v>170</v>
      </c>
      <c r="H291" t="s">
        <v>619</v>
      </c>
      <c r="I291">
        <v>7</v>
      </c>
      <c r="J291" t="s">
        <v>298</v>
      </c>
      <c r="K291" t="s">
        <v>38</v>
      </c>
      <c r="L291" t="s">
        <v>596</v>
      </c>
      <c r="M291" t="s">
        <v>295</v>
      </c>
    </row>
    <row r="292" spans="1:13" x14ac:dyDescent="0.2">
      <c r="A292" t="s">
        <v>1478</v>
      </c>
      <c r="B292" t="s">
        <v>1479</v>
      </c>
      <c r="C292" s="107">
        <v>20112</v>
      </c>
      <c r="D292" t="s">
        <v>1480</v>
      </c>
      <c r="F292" t="s">
        <v>599</v>
      </c>
      <c r="G292" t="s">
        <v>166</v>
      </c>
      <c r="H292" t="s">
        <v>1481</v>
      </c>
      <c r="I292">
        <v>7</v>
      </c>
      <c r="J292" t="s">
        <v>298</v>
      </c>
      <c r="K292" t="s">
        <v>38</v>
      </c>
      <c r="L292" t="s">
        <v>1482</v>
      </c>
      <c r="M292" t="s">
        <v>295</v>
      </c>
    </row>
    <row r="293" spans="1:13" x14ac:dyDescent="0.2">
      <c r="A293" t="s">
        <v>1483</v>
      </c>
      <c r="B293" t="s">
        <v>1484</v>
      </c>
      <c r="C293" s="107">
        <v>22949.72</v>
      </c>
      <c r="D293" t="s">
        <v>1485</v>
      </c>
      <c r="F293" t="s">
        <v>42</v>
      </c>
      <c r="G293" t="s">
        <v>43</v>
      </c>
      <c r="H293" t="s">
        <v>966</v>
      </c>
      <c r="I293">
        <v>7</v>
      </c>
      <c r="J293" t="s">
        <v>298</v>
      </c>
      <c r="K293" t="s">
        <v>38</v>
      </c>
      <c r="L293" t="s">
        <v>1486</v>
      </c>
      <c r="M293" t="s">
        <v>295</v>
      </c>
    </row>
    <row r="294" spans="1:13" x14ac:dyDescent="0.2">
      <c r="A294" t="s">
        <v>1487</v>
      </c>
      <c r="B294" t="s">
        <v>922</v>
      </c>
      <c r="C294" s="107">
        <v>2000</v>
      </c>
      <c r="D294" t="s">
        <v>1488</v>
      </c>
      <c r="F294" t="s">
        <v>180</v>
      </c>
      <c r="G294" t="s">
        <v>172</v>
      </c>
      <c r="H294" t="s">
        <v>1489</v>
      </c>
      <c r="I294">
        <v>7</v>
      </c>
      <c r="J294" t="s">
        <v>298</v>
      </c>
      <c r="K294" t="s">
        <v>38</v>
      </c>
      <c r="L294" t="s">
        <v>596</v>
      </c>
      <c r="M294" t="s">
        <v>295</v>
      </c>
    </row>
    <row r="295" spans="1:13" x14ac:dyDescent="0.2">
      <c r="A295" t="s">
        <v>1490</v>
      </c>
      <c r="B295" t="s">
        <v>1491</v>
      </c>
      <c r="C295" s="107">
        <v>43651.09</v>
      </c>
      <c r="D295" t="s">
        <v>1492</v>
      </c>
      <c r="F295" t="s">
        <v>1493</v>
      </c>
      <c r="G295" t="s">
        <v>21</v>
      </c>
      <c r="H295" t="s">
        <v>1494</v>
      </c>
      <c r="I295">
        <v>7</v>
      </c>
      <c r="J295" t="s">
        <v>298</v>
      </c>
      <c r="K295" t="s">
        <v>38</v>
      </c>
      <c r="L295" t="s">
        <v>46</v>
      </c>
      <c r="M295" t="s">
        <v>295</v>
      </c>
    </row>
    <row r="296" spans="1:13" x14ac:dyDescent="0.2">
      <c r="A296" t="s">
        <v>1495</v>
      </c>
      <c r="B296" t="s">
        <v>944</v>
      </c>
      <c r="C296" s="107">
        <v>101253.07</v>
      </c>
      <c r="D296" t="s">
        <v>945</v>
      </c>
      <c r="F296" t="s">
        <v>946</v>
      </c>
      <c r="G296" t="s">
        <v>146</v>
      </c>
      <c r="H296" t="s">
        <v>947</v>
      </c>
      <c r="I296">
        <v>7</v>
      </c>
      <c r="J296" t="s">
        <v>298</v>
      </c>
      <c r="K296" t="s">
        <v>38</v>
      </c>
      <c r="L296" t="s">
        <v>45</v>
      </c>
      <c r="M296" t="s">
        <v>295</v>
      </c>
    </row>
    <row r="297" spans="1:13" x14ac:dyDescent="0.2">
      <c r="A297" t="s">
        <v>1496</v>
      </c>
      <c r="B297" t="s">
        <v>983</v>
      </c>
      <c r="C297" s="107">
        <v>45553.2</v>
      </c>
      <c r="F297" t="s">
        <v>3</v>
      </c>
      <c r="G297" t="s">
        <v>149</v>
      </c>
      <c r="H297" t="s">
        <v>256</v>
      </c>
      <c r="I297">
        <v>7</v>
      </c>
      <c r="J297" t="s">
        <v>298</v>
      </c>
      <c r="K297" t="s">
        <v>38</v>
      </c>
      <c r="L297" t="s">
        <v>54</v>
      </c>
      <c r="M297" t="s">
        <v>295</v>
      </c>
    </row>
    <row r="298" spans="1:13" x14ac:dyDescent="0.2">
      <c r="A298" t="s">
        <v>1502</v>
      </c>
      <c r="B298" t="s">
        <v>517</v>
      </c>
      <c r="C298" s="107">
        <v>18950</v>
      </c>
      <c r="D298" t="s">
        <v>926</v>
      </c>
      <c r="E298" t="s">
        <v>927</v>
      </c>
      <c r="F298" t="s">
        <v>309</v>
      </c>
      <c r="G298" t="s">
        <v>157</v>
      </c>
      <c r="H298" t="s">
        <v>928</v>
      </c>
      <c r="I298">
        <v>7</v>
      </c>
      <c r="J298" t="s">
        <v>298</v>
      </c>
      <c r="K298" t="s">
        <v>38</v>
      </c>
      <c r="L298" t="s">
        <v>596</v>
      </c>
      <c r="M298" t="s">
        <v>295</v>
      </c>
    </row>
    <row r="299" spans="1:13" x14ac:dyDescent="0.2">
      <c r="A299" t="s">
        <v>1503</v>
      </c>
      <c r="B299" t="s">
        <v>693</v>
      </c>
      <c r="C299" s="107">
        <v>11916</v>
      </c>
      <c r="D299" t="s">
        <v>59</v>
      </c>
      <c r="F299" t="s">
        <v>158</v>
      </c>
      <c r="G299" t="s">
        <v>149</v>
      </c>
      <c r="H299" t="s">
        <v>279</v>
      </c>
      <c r="I299">
        <v>7</v>
      </c>
      <c r="J299" t="s">
        <v>298</v>
      </c>
      <c r="K299" t="s">
        <v>38</v>
      </c>
      <c r="L299" t="s">
        <v>44</v>
      </c>
      <c r="M299" t="s">
        <v>295</v>
      </c>
    </row>
    <row r="300" spans="1:13" x14ac:dyDescent="0.2">
      <c r="A300" t="s">
        <v>1504</v>
      </c>
      <c r="B300" t="s">
        <v>518</v>
      </c>
      <c r="C300" s="107">
        <v>6250</v>
      </c>
      <c r="D300" t="s">
        <v>982</v>
      </c>
      <c r="F300" t="s">
        <v>169</v>
      </c>
      <c r="G300" t="s">
        <v>170</v>
      </c>
      <c r="H300" t="s">
        <v>280</v>
      </c>
      <c r="I300">
        <v>7</v>
      </c>
      <c r="J300" t="s">
        <v>298</v>
      </c>
      <c r="K300" t="s">
        <v>38</v>
      </c>
      <c r="L300" t="s">
        <v>60</v>
      </c>
      <c r="M300" t="s">
        <v>295</v>
      </c>
    </row>
    <row r="301" spans="1:13" x14ac:dyDescent="0.2">
      <c r="A301" t="s">
        <v>1505</v>
      </c>
      <c r="B301" t="s">
        <v>963</v>
      </c>
      <c r="C301" s="107">
        <v>3390</v>
      </c>
      <c r="D301" t="s">
        <v>964</v>
      </c>
      <c r="E301" t="s">
        <v>965</v>
      </c>
      <c r="F301" t="s">
        <v>42</v>
      </c>
      <c r="G301" t="s">
        <v>43</v>
      </c>
      <c r="H301" t="s">
        <v>966</v>
      </c>
      <c r="I301">
        <v>7</v>
      </c>
      <c r="J301" t="s">
        <v>298</v>
      </c>
      <c r="K301" t="s">
        <v>38</v>
      </c>
      <c r="L301" t="s">
        <v>959</v>
      </c>
      <c r="M301" t="s">
        <v>295</v>
      </c>
    </row>
    <row r="302" spans="1:13" x14ac:dyDescent="0.2">
      <c r="A302" t="s">
        <v>1506</v>
      </c>
      <c r="B302" t="s">
        <v>695</v>
      </c>
      <c r="C302" s="107">
        <v>1986</v>
      </c>
      <c r="D302" t="s">
        <v>696</v>
      </c>
      <c r="E302" t="s">
        <v>697</v>
      </c>
      <c r="F302" t="s">
        <v>42</v>
      </c>
      <c r="G302" t="s">
        <v>43</v>
      </c>
      <c r="H302" t="s">
        <v>698</v>
      </c>
      <c r="I302">
        <v>7</v>
      </c>
      <c r="J302" t="s">
        <v>298</v>
      </c>
      <c r="K302" t="s">
        <v>38</v>
      </c>
      <c r="L302" t="s">
        <v>44</v>
      </c>
      <c r="M302" t="s">
        <v>295</v>
      </c>
    </row>
    <row r="303" spans="1:13" x14ac:dyDescent="0.2">
      <c r="A303" t="s">
        <v>1507</v>
      </c>
      <c r="B303" t="s">
        <v>618</v>
      </c>
      <c r="C303" s="107">
        <v>1414</v>
      </c>
      <c r="D303" t="s">
        <v>980</v>
      </c>
      <c r="F303" t="s">
        <v>42</v>
      </c>
      <c r="G303" t="s">
        <v>43</v>
      </c>
      <c r="H303" t="s">
        <v>981</v>
      </c>
      <c r="I303">
        <v>7</v>
      </c>
      <c r="J303" t="s">
        <v>298</v>
      </c>
      <c r="K303" t="s">
        <v>38</v>
      </c>
      <c r="L303" t="s">
        <v>44</v>
      </c>
      <c r="M303" t="s">
        <v>295</v>
      </c>
    </row>
    <row r="304" spans="1:13" x14ac:dyDescent="0.2">
      <c r="A304" t="s">
        <v>1508</v>
      </c>
      <c r="B304" t="s">
        <v>519</v>
      </c>
      <c r="C304" s="107">
        <v>5207</v>
      </c>
      <c r="D304" t="s">
        <v>520</v>
      </c>
      <c r="F304" t="s">
        <v>57</v>
      </c>
      <c r="G304" t="s">
        <v>174</v>
      </c>
      <c r="H304" t="s">
        <v>281</v>
      </c>
      <c r="I304">
        <v>7</v>
      </c>
      <c r="J304" t="s">
        <v>298</v>
      </c>
      <c r="K304" t="s">
        <v>38</v>
      </c>
      <c r="L304" t="s">
        <v>51</v>
      </c>
      <c r="M304" t="s">
        <v>295</v>
      </c>
    </row>
    <row r="305" spans="1:13" x14ac:dyDescent="0.2">
      <c r="A305" t="s">
        <v>1509</v>
      </c>
      <c r="B305" t="s">
        <v>521</v>
      </c>
      <c r="C305" s="107">
        <v>124848</v>
      </c>
      <c r="D305" t="s">
        <v>62</v>
      </c>
      <c r="F305" t="s">
        <v>178</v>
      </c>
      <c r="G305" t="s">
        <v>149</v>
      </c>
      <c r="H305" t="s">
        <v>222</v>
      </c>
      <c r="I305">
        <v>7</v>
      </c>
      <c r="J305" t="s">
        <v>298</v>
      </c>
      <c r="K305" t="s">
        <v>38</v>
      </c>
      <c r="L305" t="s">
        <v>522</v>
      </c>
      <c r="M305" t="s">
        <v>295</v>
      </c>
    </row>
    <row r="306" spans="1:13" x14ac:dyDescent="0.2">
      <c r="A306" t="s">
        <v>1510</v>
      </c>
      <c r="B306" t="s">
        <v>700</v>
      </c>
      <c r="C306" s="107">
        <v>17122.95</v>
      </c>
      <c r="D306" t="s">
        <v>523</v>
      </c>
      <c r="F306" t="s">
        <v>480</v>
      </c>
      <c r="G306" t="s">
        <v>149</v>
      </c>
      <c r="H306" t="s">
        <v>481</v>
      </c>
      <c r="I306">
        <v>7</v>
      </c>
      <c r="J306" t="s">
        <v>298</v>
      </c>
      <c r="K306" t="s">
        <v>38</v>
      </c>
      <c r="L306" t="s">
        <v>58</v>
      </c>
      <c r="M306" t="s">
        <v>295</v>
      </c>
    </row>
    <row r="307" spans="1:13" x14ac:dyDescent="0.2">
      <c r="A307" t="s">
        <v>1511</v>
      </c>
      <c r="B307" t="s">
        <v>360</v>
      </c>
      <c r="C307" s="107">
        <v>56389</v>
      </c>
      <c r="D307" t="s">
        <v>524</v>
      </c>
      <c r="E307" t="s">
        <v>525</v>
      </c>
      <c r="F307" t="s">
        <v>183</v>
      </c>
      <c r="G307" t="s">
        <v>149</v>
      </c>
      <c r="H307" t="s">
        <v>361</v>
      </c>
      <c r="I307">
        <v>7</v>
      </c>
      <c r="J307" t="s">
        <v>298</v>
      </c>
      <c r="K307" t="s">
        <v>38</v>
      </c>
      <c r="L307" t="s">
        <v>44</v>
      </c>
      <c r="M307" t="s">
        <v>295</v>
      </c>
    </row>
    <row r="308" spans="1:13" x14ac:dyDescent="0.2">
      <c r="A308" t="s">
        <v>1512</v>
      </c>
      <c r="B308" t="s">
        <v>526</v>
      </c>
      <c r="C308" s="107">
        <v>240783.52</v>
      </c>
      <c r="D308" t="s">
        <v>37</v>
      </c>
      <c r="F308" t="s">
        <v>161</v>
      </c>
      <c r="G308" t="s">
        <v>155</v>
      </c>
      <c r="H308" t="s">
        <v>215</v>
      </c>
      <c r="I308">
        <v>7</v>
      </c>
      <c r="J308" t="s">
        <v>298</v>
      </c>
      <c r="K308" t="s">
        <v>38</v>
      </c>
      <c r="L308" t="s">
        <v>39</v>
      </c>
      <c r="M308" t="s">
        <v>295</v>
      </c>
    </row>
    <row r="309" spans="1:13" x14ac:dyDescent="0.2">
      <c r="A309" t="s">
        <v>1513</v>
      </c>
      <c r="B309" t="s">
        <v>995</v>
      </c>
      <c r="C309" s="107">
        <v>44350.33</v>
      </c>
      <c r="D309" t="s">
        <v>701</v>
      </c>
      <c r="F309" t="s">
        <v>702</v>
      </c>
      <c r="G309" t="s">
        <v>338</v>
      </c>
      <c r="H309" t="s">
        <v>703</v>
      </c>
      <c r="I309">
        <v>7</v>
      </c>
      <c r="J309" t="s">
        <v>298</v>
      </c>
      <c r="K309" t="s">
        <v>38</v>
      </c>
      <c r="L309" t="s">
        <v>67</v>
      </c>
      <c r="M309" t="s">
        <v>295</v>
      </c>
    </row>
    <row r="310" spans="1:13" x14ac:dyDescent="0.2">
      <c r="A310" t="s">
        <v>1514</v>
      </c>
      <c r="B310" t="s">
        <v>527</v>
      </c>
      <c r="C310" s="107">
        <v>100071.34</v>
      </c>
      <c r="D310" t="s">
        <v>63</v>
      </c>
      <c r="F310" t="s">
        <v>183</v>
      </c>
      <c r="G310" t="s">
        <v>149</v>
      </c>
      <c r="H310" t="s">
        <v>282</v>
      </c>
      <c r="I310">
        <v>7</v>
      </c>
      <c r="J310" t="s">
        <v>298</v>
      </c>
      <c r="K310" t="s">
        <v>38</v>
      </c>
      <c r="L310" t="s">
        <v>41</v>
      </c>
      <c r="M310" t="s">
        <v>295</v>
      </c>
    </row>
    <row r="311" spans="1:13" x14ac:dyDescent="0.2">
      <c r="A311" t="s">
        <v>1515</v>
      </c>
      <c r="B311" t="s">
        <v>1516</v>
      </c>
      <c r="C311" s="107">
        <v>1000</v>
      </c>
      <c r="D311" t="s">
        <v>620</v>
      </c>
      <c r="E311" t="s">
        <v>621</v>
      </c>
      <c r="F311" t="s">
        <v>181</v>
      </c>
      <c r="G311" t="s">
        <v>149</v>
      </c>
      <c r="H311" t="s">
        <v>555</v>
      </c>
      <c r="I311">
        <v>7</v>
      </c>
      <c r="J311" t="s">
        <v>298</v>
      </c>
      <c r="K311" t="s">
        <v>38</v>
      </c>
      <c r="L311" t="s">
        <v>44</v>
      </c>
      <c r="M311" t="s">
        <v>295</v>
      </c>
    </row>
    <row r="312" spans="1:13" x14ac:dyDescent="0.2">
      <c r="A312" t="s">
        <v>1517</v>
      </c>
      <c r="B312" t="s">
        <v>925</v>
      </c>
      <c r="C312" s="107">
        <v>5932.8</v>
      </c>
      <c r="D312" t="s">
        <v>709</v>
      </c>
      <c r="E312" t="s">
        <v>657</v>
      </c>
      <c r="F312" t="s">
        <v>710</v>
      </c>
      <c r="G312" t="s">
        <v>174</v>
      </c>
      <c r="H312" t="s">
        <v>711</v>
      </c>
      <c r="I312">
        <v>7</v>
      </c>
      <c r="J312" t="s">
        <v>298</v>
      </c>
      <c r="K312" t="s">
        <v>38</v>
      </c>
      <c r="L312" t="s">
        <v>596</v>
      </c>
      <c r="M312" t="s">
        <v>295</v>
      </c>
    </row>
    <row r="313" spans="1:13" x14ac:dyDescent="0.2">
      <c r="A313" t="s">
        <v>1518</v>
      </c>
      <c r="B313" t="s">
        <v>528</v>
      </c>
      <c r="C313" s="107">
        <v>11739</v>
      </c>
      <c r="D313" t="s">
        <v>64</v>
      </c>
      <c r="F313" t="s">
        <v>201</v>
      </c>
      <c r="G313" t="s">
        <v>168</v>
      </c>
      <c r="H313" t="s">
        <v>276</v>
      </c>
      <c r="I313">
        <v>7</v>
      </c>
      <c r="J313" t="s">
        <v>298</v>
      </c>
      <c r="K313" t="s">
        <v>38</v>
      </c>
      <c r="L313" t="s">
        <v>596</v>
      </c>
      <c r="M313" t="s">
        <v>295</v>
      </c>
    </row>
    <row r="314" spans="1:13" x14ac:dyDescent="0.2">
      <c r="A314" t="s">
        <v>1519</v>
      </c>
      <c r="B314" t="s">
        <v>940</v>
      </c>
      <c r="C314" s="107">
        <v>30690</v>
      </c>
      <c r="D314" t="s">
        <v>529</v>
      </c>
      <c r="E314" t="s">
        <v>712</v>
      </c>
      <c r="F314" t="s">
        <v>313</v>
      </c>
      <c r="G314" t="s">
        <v>149</v>
      </c>
      <c r="H314" t="s">
        <v>314</v>
      </c>
      <c r="I314">
        <v>7</v>
      </c>
      <c r="J314" t="s">
        <v>298</v>
      </c>
      <c r="K314" t="s">
        <v>38</v>
      </c>
      <c r="L314" t="s">
        <v>51</v>
      </c>
      <c r="M314" t="s">
        <v>295</v>
      </c>
    </row>
    <row r="315" spans="1:13" x14ac:dyDescent="0.2">
      <c r="A315" t="s">
        <v>1521</v>
      </c>
      <c r="B315" t="s">
        <v>713</v>
      </c>
      <c r="C315" s="107">
        <v>23353.72</v>
      </c>
      <c r="D315" t="s">
        <v>65</v>
      </c>
      <c r="F315" t="s">
        <v>66</v>
      </c>
      <c r="G315" t="s">
        <v>175</v>
      </c>
      <c r="H315" t="s">
        <v>283</v>
      </c>
      <c r="I315">
        <v>7</v>
      </c>
      <c r="J315" t="s">
        <v>298</v>
      </c>
      <c r="K315" t="s">
        <v>38</v>
      </c>
      <c r="L315" t="s">
        <v>51</v>
      </c>
      <c r="M315" t="s">
        <v>295</v>
      </c>
    </row>
    <row r="316" spans="1:13" x14ac:dyDescent="0.2">
      <c r="A316" t="s">
        <v>1522</v>
      </c>
      <c r="B316" t="s">
        <v>1523</v>
      </c>
      <c r="C316" s="107">
        <v>9000</v>
      </c>
      <c r="D316" t="s">
        <v>1524</v>
      </c>
      <c r="E316" t="s">
        <v>1525</v>
      </c>
      <c r="F316" t="s">
        <v>1526</v>
      </c>
      <c r="G316" t="s">
        <v>1421</v>
      </c>
      <c r="H316" t="s">
        <v>1527</v>
      </c>
      <c r="I316">
        <v>7</v>
      </c>
      <c r="J316" t="s">
        <v>298</v>
      </c>
      <c r="K316" t="s">
        <v>38</v>
      </c>
      <c r="L316" t="s">
        <v>1501</v>
      </c>
      <c r="M316" t="s">
        <v>295</v>
      </c>
    </row>
    <row r="317" spans="1:13" x14ac:dyDescent="0.2">
      <c r="A317" t="s">
        <v>1528</v>
      </c>
      <c r="B317" t="s">
        <v>930</v>
      </c>
      <c r="C317" s="107">
        <v>4012.5</v>
      </c>
      <c r="D317" t="s">
        <v>931</v>
      </c>
      <c r="F317" t="s">
        <v>382</v>
      </c>
      <c r="G317" t="s">
        <v>149</v>
      </c>
      <c r="H317" t="s">
        <v>383</v>
      </c>
      <c r="I317">
        <v>7</v>
      </c>
      <c r="J317" t="s">
        <v>298</v>
      </c>
      <c r="K317" t="s">
        <v>38</v>
      </c>
      <c r="L317" t="s">
        <v>284</v>
      </c>
      <c r="M317" t="s">
        <v>295</v>
      </c>
    </row>
    <row r="318" spans="1:13" x14ac:dyDescent="0.2">
      <c r="A318" t="s">
        <v>1529</v>
      </c>
      <c r="B318" t="s">
        <v>714</v>
      </c>
      <c r="C318" s="107">
        <v>391486.83</v>
      </c>
      <c r="D318" t="s">
        <v>715</v>
      </c>
      <c r="F318" t="s">
        <v>716</v>
      </c>
      <c r="G318" t="s">
        <v>156</v>
      </c>
      <c r="H318" t="s">
        <v>717</v>
      </c>
      <c r="I318">
        <v>7</v>
      </c>
      <c r="J318" t="s">
        <v>298</v>
      </c>
      <c r="K318" t="s">
        <v>38</v>
      </c>
      <c r="L318" t="s">
        <v>39</v>
      </c>
      <c r="M318" t="s">
        <v>295</v>
      </c>
    </row>
    <row r="319" spans="1:13" x14ac:dyDescent="0.2">
      <c r="A319" t="s">
        <v>1530</v>
      </c>
      <c r="B319" t="s">
        <v>622</v>
      </c>
      <c r="C319" s="107">
        <v>1695</v>
      </c>
      <c r="D319" t="s">
        <v>623</v>
      </c>
      <c r="E319" t="s">
        <v>712</v>
      </c>
      <c r="F319" t="s">
        <v>624</v>
      </c>
      <c r="G319" t="s">
        <v>207</v>
      </c>
      <c r="H319" t="s">
        <v>625</v>
      </c>
      <c r="I319">
        <v>7</v>
      </c>
      <c r="J319" t="s">
        <v>298</v>
      </c>
      <c r="K319" t="s">
        <v>38</v>
      </c>
      <c r="L319" t="s">
        <v>46</v>
      </c>
      <c r="M319" t="s">
        <v>295</v>
      </c>
    </row>
    <row r="320" spans="1:13" x14ac:dyDescent="0.2">
      <c r="A320" t="s">
        <v>1531</v>
      </c>
      <c r="B320" t="s">
        <v>530</v>
      </c>
      <c r="C320" s="107">
        <v>10186.549999999999</v>
      </c>
      <c r="D320" t="s">
        <v>225</v>
      </c>
      <c r="F320" t="s">
        <v>226</v>
      </c>
      <c r="G320" t="s">
        <v>174</v>
      </c>
      <c r="H320" t="s">
        <v>227</v>
      </c>
      <c r="I320">
        <v>7</v>
      </c>
      <c r="J320" t="s">
        <v>298</v>
      </c>
      <c r="K320" t="s">
        <v>38</v>
      </c>
      <c r="L320" t="s">
        <v>315</v>
      </c>
      <c r="M320" t="s">
        <v>295</v>
      </c>
    </row>
    <row r="321" spans="1:13" x14ac:dyDescent="0.2">
      <c r="A321" t="s">
        <v>1532</v>
      </c>
      <c r="B321" t="s">
        <v>531</v>
      </c>
      <c r="C321" s="107">
        <v>1895</v>
      </c>
      <c r="D321" t="s">
        <v>718</v>
      </c>
      <c r="E321" t="s">
        <v>719</v>
      </c>
      <c r="F321" t="s">
        <v>151</v>
      </c>
      <c r="G321" t="s">
        <v>148</v>
      </c>
      <c r="H321" t="s">
        <v>720</v>
      </c>
      <c r="I321">
        <v>7</v>
      </c>
      <c r="J321" t="s">
        <v>298</v>
      </c>
      <c r="K321" t="s">
        <v>38</v>
      </c>
      <c r="L321" t="s">
        <v>61</v>
      </c>
      <c r="M321" t="s">
        <v>295</v>
      </c>
    </row>
    <row r="322" spans="1:13" x14ac:dyDescent="0.2">
      <c r="A322" t="s">
        <v>1533</v>
      </c>
      <c r="B322" t="s">
        <v>948</v>
      </c>
      <c r="C322" s="107">
        <v>21007.23</v>
      </c>
      <c r="D322" t="s">
        <v>949</v>
      </c>
      <c r="F322" t="s">
        <v>950</v>
      </c>
      <c r="G322" t="s">
        <v>149</v>
      </c>
      <c r="H322" t="s">
        <v>951</v>
      </c>
      <c r="I322">
        <v>7</v>
      </c>
      <c r="J322" t="s">
        <v>298</v>
      </c>
      <c r="K322" t="s">
        <v>38</v>
      </c>
      <c r="L322" t="s">
        <v>45</v>
      </c>
      <c r="M322" t="s">
        <v>295</v>
      </c>
    </row>
    <row r="323" spans="1:13" x14ac:dyDescent="0.2">
      <c r="A323" t="s">
        <v>1534</v>
      </c>
      <c r="B323" t="s">
        <v>924</v>
      </c>
      <c r="C323" s="107">
        <v>4948</v>
      </c>
      <c r="D323" t="s">
        <v>721</v>
      </c>
      <c r="F323" t="s">
        <v>2</v>
      </c>
      <c r="G323" t="s">
        <v>184</v>
      </c>
      <c r="H323" t="s">
        <v>722</v>
      </c>
      <c r="I323">
        <v>7</v>
      </c>
      <c r="J323" t="s">
        <v>298</v>
      </c>
      <c r="K323" t="s">
        <v>38</v>
      </c>
      <c r="L323" t="s">
        <v>596</v>
      </c>
      <c r="M323" t="s">
        <v>295</v>
      </c>
    </row>
    <row r="324" spans="1:13" x14ac:dyDescent="0.2">
      <c r="A324" t="s">
        <v>1638</v>
      </c>
      <c r="B324" t="s">
        <v>1639</v>
      </c>
      <c r="C324" s="107">
        <v>5000</v>
      </c>
      <c r="D324" t="s">
        <v>1640</v>
      </c>
      <c r="F324" t="s">
        <v>163</v>
      </c>
      <c r="G324" t="s">
        <v>149</v>
      </c>
      <c r="H324" t="s">
        <v>219</v>
      </c>
      <c r="I324">
        <v>7</v>
      </c>
      <c r="J324" t="s">
        <v>298</v>
      </c>
      <c r="K324" t="s">
        <v>38</v>
      </c>
      <c r="L324" t="s">
        <v>596</v>
      </c>
      <c r="M324" t="s">
        <v>295</v>
      </c>
    </row>
    <row r="325" spans="1:13" x14ac:dyDescent="0.2">
      <c r="A325" t="s">
        <v>1541</v>
      </c>
      <c r="B325" t="s">
        <v>532</v>
      </c>
      <c r="C325" s="107">
        <v>7000</v>
      </c>
      <c r="D325" t="s">
        <v>991</v>
      </c>
      <c r="E325" t="s">
        <v>992</v>
      </c>
      <c r="F325" t="s">
        <v>993</v>
      </c>
      <c r="G325" t="s">
        <v>148</v>
      </c>
      <c r="H325" t="s">
        <v>994</v>
      </c>
      <c r="I325">
        <v>7</v>
      </c>
      <c r="J325" t="s">
        <v>298</v>
      </c>
      <c r="K325" t="s">
        <v>38</v>
      </c>
      <c r="L325" t="s">
        <v>67</v>
      </c>
      <c r="M325" t="s">
        <v>295</v>
      </c>
    </row>
    <row r="326" spans="1:13" x14ac:dyDescent="0.2">
      <c r="A326" t="s">
        <v>1542</v>
      </c>
      <c r="B326" t="s">
        <v>985</v>
      </c>
      <c r="C326" s="107">
        <v>1226.25</v>
      </c>
      <c r="D326" t="s">
        <v>986</v>
      </c>
      <c r="E326" t="s">
        <v>987</v>
      </c>
      <c r="F326" t="s">
        <v>988</v>
      </c>
      <c r="G326" t="s">
        <v>165</v>
      </c>
      <c r="H326" t="s">
        <v>989</v>
      </c>
      <c r="I326">
        <v>7</v>
      </c>
      <c r="J326" t="s">
        <v>298</v>
      </c>
      <c r="K326" t="s">
        <v>38</v>
      </c>
      <c r="L326" t="s">
        <v>990</v>
      </c>
      <c r="M326" t="s">
        <v>295</v>
      </c>
    </row>
    <row r="327" spans="1:13" x14ac:dyDescent="0.2">
      <c r="A327" t="s">
        <v>1543</v>
      </c>
      <c r="B327" t="s">
        <v>533</v>
      </c>
      <c r="C327" s="107">
        <v>5699156.9100000001</v>
      </c>
      <c r="D327" t="s">
        <v>586</v>
      </c>
      <c r="E327" t="s">
        <v>635</v>
      </c>
      <c r="F327" t="s">
        <v>587</v>
      </c>
      <c r="G327" t="s">
        <v>157</v>
      </c>
      <c r="H327" t="s">
        <v>588</v>
      </c>
      <c r="I327">
        <v>7</v>
      </c>
      <c r="J327" t="s">
        <v>298</v>
      </c>
      <c r="K327" t="s">
        <v>38</v>
      </c>
      <c r="L327" t="s">
        <v>311</v>
      </c>
      <c r="M327" t="s">
        <v>295</v>
      </c>
    </row>
    <row r="328" spans="1:13" x14ac:dyDescent="0.2">
      <c r="A328" t="s">
        <v>1544</v>
      </c>
      <c r="B328" t="s">
        <v>967</v>
      </c>
      <c r="C328" s="107">
        <v>1250</v>
      </c>
      <c r="D328" t="s">
        <v>968</v>
      </c>
      <c r="F328" t="s">
        <v>169</v>
      </c>
      <c r="G328" t="s">
        <v>170</v>
      </c>
      <c r="H328" t="s">
        <v>969</v>
      </c>
      <c r="I328">
        <v>7</v>
      </c>
      <c r="J328" t="s">
        <v>298</v>
      </c>
      <c r="K328" t="s">
        <v>38</v>
      </c>
      <c r="L328" t="s">
        <v>959</v>
      </c>
      <c r="M328" t="s">
        <v>295</v>
      </c>
    </row>
    <row r="329" spans="1:13" x14ac:dyDescent="0.2">
      <c r="A329" t="s">
        <v>1556</v>
      </c>
      <c r="B329" t="s">
        <v>1557</v>
      </c>
      <c r="C329" s="107">
        <v>2631</v>
      </c>
      <c r="D329" t="s">
        <v>1558</v>
      </c>
      <c r="F329" t="s">
        <v>1559</v>
      </c>
      <c r="G329" t="s">
        <v>149</v>
      </c>
      <c r="H329" t="s">
        <v>381</v>
      </c>
      <c r="I329">
        <v>7</v>
      </c>
      <c r="J329" t="s">
        <v>298</v>
      </c>
      <c r="K329" t="s">
        <v>38</v>
      </c>
      <c r="L329" t="s">
        <v>1560</v>
      </c>
      <c r="M329" t="s">
        <v>295</v>
      </c>
    </row>
    <row r="330" spans="1:13" x14ac:dyDescent="0.2">
      <c r="A330" t="s">
        <v>1561</v>
      </c>
      <c r="B330" t="s">
        <v>723</v>
      </c>
      <c r="C330" s="107">
        <v>6511.24</v>
      </c>
      <c r="D330" t="s">
        <v>724</v>
      </c>
      <c r="E330" t="s">
        <v>635</v>
      </c>
      <c r="F330" t="s">
        <v>725</v>
      </c>
      <c r="G330" t="s">
        <v>726</v>
      </c>
      <c r="H330" t="s">
        <v>727</v>
      </c>
      <c r="I330">
        <v>7</v>
      </c>
      <c r="J330" t="s">
        <v>298</v>
      </c>
      <c r="K330" t="s">
        <v>38</v>
      </c>
      <c r="L330" t="s">
        <v>932</v>
      </c>
      <c r="M330" t="s">
        <v>295</v>
      </c>
    </row>
    <row r="331" spans="1:13" x14ac:dyDescent="0.2">
      <c r="A331" t="s">
        <v>1562</v>
      </c>
      <c r="B331" t="s">
        <v>1563</v>
      </c>
      <c r="C331" s="107">
        <v>4536</v>
      </c>
      <c r="D331" t="s">
        <v>1564</v>
      </c>
      <c r="F331" t="s">
        <v>1565</v>
      </c>
      <c r="G331" t="s">
        <v>157</v>
      </c>
      <c r="H331" t="s">
        <v>1566</v>
      </c>
      <c r="I331">
        <v>7</v>
      </c>
      <c r="J331" t="s">
        <v>298</v>
      </c>
      <c r="K331" t="s">
        <v>38</v>
      </c>
      <c r="L331" t="s">
        <v>44</v>
      </c>
      <c r="M331" t="s">
        <v>295</v>
      </c>
    </row>
    <row r="332" spans="1:13" x14ac:dyDescent="0.2">
      <c r="A332" t="s">
        <v>1567</v>
      </c>
      <c r="B332" t="s">
        <v>1568</v>
      </c>
      <c r="C332" s="107">
        <v>1450</v>
      </c>
      <c r="D332" t="s">
        <v>1569</v>
      </c>
      <c r="F332" t="s">
        <v>1570</v>
      </c>
      <c r="G332" t="s">
        <v>149</v>
      </c>
      <c r="H332" t="s">
        <v>1571</v>
      </c>
      <c r="I332">
        <v>7</v>
      </c>
      <c r="J332" t="s">
        <v>298</v>
      </c>
      <c r="K332" t="s">
        <v>38</v>
      </c>
      <c r="L332" t="s">
        <v>1572</v>
      </c>
      <c r="M332" t="s">
        <v>295</v>
      </c>
    </row>
    <row r="333" spans="1:13" x14ac:dyDescent="0.2">
      <c r="A333" t="s">
        <v>1573</v>
      </c>
      <c r="B333" t="s">
        <v>728</v>
      </c>
      <c r="C333" s="107">
        <v>8220</v>
      </c>
      <c r="D333" t="s">
        <v>68</v>
      </c>
      <c r="F333" t="s">
        <v>69</v>
      </c>
      <c r="G333" t="s">
        <v>170</v>
      </c>
      <c r="H333" t="s">
        <v>287</v>
      </c>
      <c r="I333">
        <v>7</v>
      </c>
      <c r="J333" t="s">
        <v>298</v>
      </c>
      <c r="K333" t="s">
        <v>38</v>
      </c>
      <c r="L333" t="s">
        <v>54</v>
      </c>
      <c r="M333" t="s">
        <v>295</v>
      </c>
    </row>
    <row r="334" spans="1:13" x14ac:dyDescent="0.2">
      <c r="A334" t="s">
        <v>1576</v>
      </c>
      <c r="B334" t="s">
        <v>1005</v>
      </c>
      <c r="C334" s="107">
        <v>1602.5</v>
      </c>
      <c r="D334" t="s">
        <v>1006</v>
      </c>
      <c r="F334" t="s">
        <v>169</v>
      </c>
      <c r="G334" t="s">
        <v>170</v>
      </c>
      <c r="H334" t="s">
        <v>345</v>
      </c>
      <c r="I334">
        <v>7</v>
      </c>
      <c r="J334" t="s">
        <v>298</v>
      </c>
      <c r="K334" t="s">
        <v>38</v>
      </c>
      <c r="L334" t="s">
        <v>1007</v>
      </c>
      <c r="M334" t="s">
        <v>295</v>
      </c>
    </row>
    <row r="335" spans="1:13" x14ac:dyDescent="0.2">
      <c r="A335" t="s">
        <v>1577</v>
      </c>
      <c r="B335" t="s">
        <v>1578</v>
      </c>
      <c r="C335" s="107">
        <v>243047.26</v>
      </c>
      <c r="D335" t="s">
        <v>1579</v>
      </c>
      <c r="F335" t="s">
        <v>171</v>
      </c>
      <c r="G335" t="s">
        <v>166</v>
      </c>
      <c r="H335" t="s">
        <v>1580</v>
      </c>
      <c r="I335">
        <v>7</v>
      </c>
      <c r="J335" t="s">
        <v>298</v>
      </c>
      <c r="K335" t="s">
        <v>38</v>
      </c>
      <c r="L335" t="s">
        <v>41</v>
      </c>
      <c r="M335" t="s">
        <v>295</v>
      </c>
    </row>
    <row r="336" spans="1:13" x14ac:dyDescent="0.2">
      <c r="A336" t="s">
        <v>1581</v>
      </c>
      <c r="B336" t="s">
        <v>1582</v>
      </c>
      <c r="C336" s="107">
        <v>78079.39</v>
      </c>
      <c r="D336" t="s">
        <v>1583</v>
      </c>
      <c r="F336" t="s">
        <v>920</v>
      </c>
      <c r="G336" t="s">
        <v>175</v>
      </c>
      <c r="H336" t="s">
        <v>921</v>
      </c>
      <c r="I336">
        <v>7</v>
      </c>
      <c r="J336" t="s">
        <v>298</v>
      </c>
      <c r="K336" t="s">
        <v>38</v>
      </c>
      <c r="L336" t="s">
        <v>1584</v>
      </c>
      <c r="M336" t="s">
        <v>295</v>
      </c>
    </row>
    <row r="337" spans="1:13" x14ac:dyDescent="0.2">
      <c r="A337" t="s">
        <v>1585</v>
      </c>
      <c r="B337" t="s">
        <v>729</v>
      </c>
      <c r="C337" s="107">
        <v>18438.28</v>
      </c>
      <c r="D337" t="s">
        <v>627</v>
      </c>
      <c r="F337" t="s">
        <v>160</v>
      </c>
      <c r="G337" t="s">
        <v>146</v>
      </c>
      <c r="H337" t="s">
        <v>628</v>
      </c>
      <c r="I337">
        <v>7</v>
      </c>
      <c r="J337" t="s">
        <v>298</v>
      </c>
      <c r="K337" t="s">
        <v>38</v>
      </c>
      <c r="L337" t="s">
        <v>41</v>
      </c>
      <c r="M337" t="s">
        <v>295</v>
      </c>
    </row>
    <row r="338" spans="1:13" x14ac:dyDescent="0.2">
      <c r="A338" t="s">
        <v>2137</v>
      </c>
      <c r="B338" t="s">
        <v>2138</v>
      </c>
      <c r="C338" s="107">
        <v>3406</v>
      </c>
      <c r="D338" t="s">
        <v>2139</v>
      </c>
      <c r="F338" t="s">
        <v>42</v>
      </c>
      <c r="G338" t="s">
        <v>43</v>
      </c>
      <c r="H338" t="s">
        <v>966</v>
      </c>
      <c r="I338">
        <v>7</v>
      </c>
      <c r="J338" t="s">
        <v>298</v>
      </c>
      <c r="K338" t="s">
        <v>38</v>
      </c>
      <c r="L338" t="s">
        <v>990</v>
      </c>
      <c r="M338" t="s">
        <v>295</v>
      </c>
    </row>
    <row r="339" spans="1:13" x14ac:dyDescent="0.2">
      <c r="A339" t="s">
        <v>2140</v>
      </c>
      <c r="B339" t="s">
        <v>2141</v>
      </c>
      <c r="C339" s="107">
        <v>7875</v>
      </c>
      <c r="D339" t="s">
        <v>2142</v>
      </c>
      <c r="F339" t="s">
        <v>2143</v>
      </c>
      <c r="G339" t="s">
        <v>21</v>
      </c>
      <c r="H339" t="s">
        <v>2144</v>
      </c>
      <c r="I339">
        <v>7</v>
      </c>
      <c r="J339" t="s">
        <v>298</v>
      </c>
      <c r="K339" t="s">
        <v>38</v>
      </c>
      <c r="L339" t="s">
        <v>990</v>
      </c>
      <c r="M339" t="s">
        <v>295</v>
      </c>
    </row>
    <row r="340" spans="1:13" x14ac:dyDescent="0.2">
      <c r="A340" t="s">
        <v>2145</v>
      </c>
      <c r="B340" t="s">
        <v>2146</v>
      </c>
      <c r="C340" s="107">
        <v>5020</v>
      </c>
      <c r="D340" t="s">
        <v>2147</v>
      </c>
      <c r="F340" t="s">
        <v>1468</v>
      </c>
      <c r="G340" t="s">
        <v>159</v>
      </c>
      <c r="H340" t="s">
        <v>2148</v>
      </c>
      <c r="I340">
        <v>7</v>
      </c>
      <c r="J340" t="s">
        <v>298</v>
      </c>
      <c r="K340" t="s">
        <v>38</v>
      </c>
      <c r="L340" t="s">
        <v>990</v>
      </c>
      <c r="M340" t="s">
        <v>295</v>
      </c>
    </row>
    <row r="341" spans="1:13" x14ac:dyDescent="0.2">
      <c r="A341" t="s">
        <v>2149</v>
      </c>
      <c r="B341" t="s">
        <v>2150</v>
      </c>
      <c r="C341" s="107">
        <v>4325</v>
      </c>
      <c r="D341" t="s">
        <v>2151</v>
      </c>
      <c r="F341" t="s">
        <v>42</v>
      </c>
      <c r="G341" t="s">
        <v>43</v>
      </c>
      <c r="H341" t="s">
        <v>2152</v>
      </c>
      <c r="I341">
        <v>7</v>
      </c>
      <c r="J341" t="s">
        <v>298</v>
      </c>
      <c r="K341" t="s">
        <v>38</v>
      </c>
      <c r="L341" t="s">
        <v>990</v>
      </c>
      <c r="M341" t="s">
        <v>295</v>
      </c>
    </row>
    <row r="342" spans="1:13" x14ac:dyDescent="0.2">
      <c r="A342" t="s">
        <v>2153</v>
      </c>
      <c r="B342" t="s">
        <v>2154</v>
      </c>
      <c r="C342" s="107">
        <v>8000</v>
      </c>
      <c r="D342" t="s">
        <v>2155</v>
      </c>
      <c r="E342" t="s">
        <v>965</v>
      </c>
      <c r="F342" t="s">
        <v>2156</v>
      </c>
      <c r="G342" t="s">
        <v>157</v>
      </c>
      <c r="H342" t="s">
        <v>928</v>
      </c>
      <c r="I342">
        <v>7</v>
      </c>
      <c r="J342" t="s">
        <v>298</v>
      </c>
      <c r="K342" t="s">
        <v>38</v>
      </c>
      <c r="L342" t="s">
        <v>919</v>
      </c>
      <c r="M342" t="s">
        <v>295</v>
      </c>
    </row>
    <row r="343" spans="1:13" x14ac:dyDescent="0.2">
      <c r="A343" t="s">
        <v>2157</v>
      </c>
      <c r="B343" t="s">
        <v>2158</v>
      </c>
      <c r="C343" s="107">
        <v>1000</v>
      </c>
      <c r="D343" t="s">
        <v>2159</v>
      </c>
      <c r="F343" t="s">
        <v>163</v>
      </c>
      <c r="G343" t="s">
        <v>149</v>
      </c>
      <c r="H343" t="s">
        <v>219</v>
      </c>
      <c r="I343">
        <v>7</v>
      </c>
      <c r="J343" t="s">
        <v>298</v>
      </c>
      <c r="K343" t="s">
        <v>38</v>
      </c>
      <c r="L343" t="s">
        <v>990</v>
      </c>
      <c r="M343" t="s">
        <v>295</v>
      </c>
    </row>
    <row r="344" spans="1:13" x14ac:dyDescent="0.2">
      <c r="A344" t="s">
        <v>2160</v>
      </c>
      <c r="B344" t="s">
        <v>2161</v>
      </c>
      <c r="C344" s="107">
        <v>14500</v>
      </c>
      <c r="D344" t="s">
        <v>2162</v>
      </c>
      <c r="F344" t="s">
        <v>161</v>
      </c>
      <c r="G344" t="s">
        <v>155</v>
      </c>
      <c r="H344" t="s">
        <v>2163</v>
      </c>
      <c r="I344">
        <v>7</v>
      </c>
      <c r="J344" t="s">
        <v>298</v>
      </c>
      <c r="K344" t="s">
        <v>38</v>
      </c>
      <c r="L344" t="s">
        <v>2164</v>
      </c>
      <c r="M344" t="s">
        <v>295</v>
      </c>
    </row>
    <row r="345" spans="1:13" x14ac:dyDescent="0.2">
      <c r="A345" t="s">
        <v>2165</v>
      </c>
      <c r="B345" t="s">
        <v>2166</v>
      </c>
      <c r="C345" s="107">
        <v>4600</v>
      </c>
      <c r="D345" t="s">
        <v>2167</v>
      </c>
      <c r="E345" t="s">
        <v>2168</v>
      </c>
      <c r="F345" t="s">
        <v>42</v>
      </c>
      <c r="G345" t="s">
        <v>43</v>
      </c>
      <c r="H345" t="s">
        <v>2169</v>
      </c>
      <c r="I345">
        <v>7</v>
      </c>
      <c r="J345" t="s">
        <v>298</v>
      </c>
      <c r="K345" t="s">
        <v>38</v>
      </c>
      <c r="L345" t="s">
        <v>990</v>
      </c>
      <c r="M345" t="s">
        <v>295</v>
      </c>
    </row>
    <row r="346" spans="1:13" x14ac:dyDescent="0.2">
      <c r="A346" t="s">
        <v>2170</v>
      </c>
      <c r="B346" t="s">
        <v>2171</v>
      </c>
      <c r="C346" s="107">
        <v>5250</v>
      </c>
      <c r="D346" t="s">
        <v>2172</v>
      </c>
      <c r="F346" t="s">
        <v>198</v>
      </c>
      <c r="G346" t="s">
        <v>156</v>
      </c>
      <c r="H346" t="s">
        <v>2173</v>
      </c>
      <c r="I346">
        <v>7</v>
      </c>
      <c r="J346" t="s">
        <v>298</v>
      </c>
      <c r="K346" t="s">
        <v>38</v>
      </c>
      <c r="L346" t="s">
        <v>990</v>
      </c>
      <c r="M346" t="s">
        <v>295</v>
      </c>
    </row>
    <row r="347" spans="1:13" x14ac:dyDescent="0.2">
      <c r="A347" t="s">
        <v>2174</v>
      </c>
      <c r="B347" t="s">
        <v>2175</v>
      </c>
      <c r="C347" s="107">
        <v>2790</v>
      </c>
      <c r="D347" t="s">
        <v>2176</v>
      </c>
      <c r="F347" t="s">
        <v>158</v>
      </c>
      <c r="G347" t="s">
        <v>149</v>
      </c>
      <c r="H347" t="s">
        <v>271</v>
      </c>
      <c r="I347">
        <v>7</v>
      </c>
      <c r="J347" t="s">
        <v>298</v>
      </c>
      <c r="K347" t="s">
        <v>38</v>
      </c>
      <c r="L347" t="s">
        <v>2177</v>
      </c>
      <c r="M347" t="s">
        <v>295</v>
      </c>
    </row>
    <row r="348" spans="1:13" x14ac:dyDescent="0.2">
      <c r="A348" t="s">
        <v>2178</v>
      </c>
      <c r="B348" t="s">
        <v>2179</v>
      </c>
      <c r="C348" s="107">
        <v>3592.5</v>
      </c>
      <c r="D348" t="s">
        <v>2180</v>
      </c>
      <c r="F348" t="s">
        <v>1062</v>
      </c>
      <c r="G348" t="s">
        <v>168</v>
      </c>
      <c r="H348" t="s">
        <v>2181</v>
      </c>
      <c r="I348">
        <v>7</v>
      </c>
      <c r="J348" t="s">
        <v>298</v>
      </c>
      <c r="K348" t="s">
        <v>38</v>
      </c>
      <c r="L348" t="s">
        <v>990</v>
      </c>
      <c r="M348" t="s">
        <v>295</v>
      </c>
    </row>
    <row r="349" spans="1:13" x14ac:dyDescent="0.2">
      <c r="A349" t="s">
        <v>2182</v>
      </c>
      <c r="B349" t="s">
        <v>2183</v>
      </c>
      <c r="C349" s="107">
        <v>9400</v>
      </c>
      <c r="D349" t="s">
        <v>2184</v>
      </c>
      <c r="F349" t="s">
        <v>642</v>
      </c>
      <c r="G349" t="s">
        <v>149</v>
      </c>
      <c r="H349" t="s">
        <v>643</v>
      </c>
      <c r="I349">
        <v>7</v>
      </c>
      <c r="J349" t="s">
        <v>298</v>
      </c>
      <c r="K349" t="s">
        <v>38</v>
      </c>
      <c r="L349" t="s">
        <v>318</v>
      </c>
      <c r="M349" t="s">
        <v>295</v>
      </c>
    </row>
    <row r="350" spans="1:13" x14ac:dyDescent="0.2">
      <c r="A350" t="s">
        <v>2185</v>
      </c>
      <c r="B350" t="s">
        <v>2186</v>
      </c>
      <c r="C350" s="107">
        <v>4947.3599999999997</v>
      </c>
      <c r="D350" t="s">
        <v>2187</v>
      </c>
      <c r="F350" t="s">
        <v>2188</v>
      </c>
      <c r="G350" t="s">
        <v>179</v>
      </c>
      <c r="H350" t="s">
        <v>2189</v>
      </c>
      <c r="I350">
        <v>7</v>
      </c>
      <c r="J350" t="s">
        <v>298</v>
      </c>
      <c r="K350" t="s">
        <v>38</v>
      </c>
      <c r="L350" t="s">
        <v>1749</v>
      </c>
      <c r="M350" t="s">
        <v>295</v>
      </c>
    </row>
    <row r="351" spans="1:13" x14ac:dyDescent="0.2">
      <c r="A351" t="s">
        <v>2190</v>
      </c>
      <c r="B351" t="s">
        <v>2191</v>
      </c>
      <c r="C351" s="107">
        <v>119786.98</v>
      </c>
      <c r="D351" t="s">
        <v>2192</v>
      </c>
      <c r="E351" t="s">
        <v>2193</v>
      </c>
      <c r="F351" t="s">
        <v>158</v>
      </c>
      <c r="G351" t="s">
        <v>149</v>
      </c>
      <c r="H351" t="s">
        <v>271</v>
      </c>
      <c r="I351">
        <v>7</v>
      </c>
      <c r="J351" t="s">
        <v>298</v>
      </c>
      <c r="K351" t="s">
        <v>38</v>
      </c>
      <c r="L351" t="s">
        <v>990</v>
      </c>
      <c r="M351" t="s">
        <v>295</v>
      </c>
    </row>
    <row r="352" spans="1:13" x14ac:dyDescent="0.2">
      <c r="A352" t="s">
        <v>2194</v>
      </c>
      <c r="B352" t="s">
        <v>2195</v>
      </c>
      <c r="C352" s="107">
        <v>7000</v>
      </c>
      <c r="D352" t="s">
        <v>2196</v>
      </c>
      <c r="F352" t="s">
        <v>2197</v>
      </c>
      <c r="G352" t="s">
        <v>159</v>
      </c>
      <c r="H352" t="s">
        <v>2198</v>
      </c>
      <c r="I352">
        <v>7</v>
      </c>
      <c r="J352" t="s">
        <v>298</v>
      </c>
      <c r="K352" t="s">
        <v>38</v>
      </c>
      <c r="L352" t="s">
        <v>1749</v>
      </c>
      <c r="M352" t="s">
        <v>295</v>
      </c>
    </row>
    <row r="353" spans="1:13" x14ac:dyDescent="0.2">
      <c r="A353" t="s">
        <v>2199</v>
      </c>
      <c r="B353" t="s">
        <v>2200</v>
      </c>
      <c r="C353" s="107">
        <v>1746</v>
      </c>
      <c r="D353" t="s">
        <v>2201</v>
      </c>
      <c r="E353" t="s">
        <v>2202</v>
      </c>
      <c r="F353" t="s">
        <v>181</v>
      </c>
      <c r="G353" t="s">
        <v>149</v>
      </c>
      <c r="H353" t="s">
        <v>2203</v>
      </c>
      <c r="I353">
        <v>7</v>
      </c>
      <c r="J353" t="s">
        <v>298</v>
      </c>
      <c r="K353" t="s">
        <v>38</v>
      </c>
      <c r="L353" t="s">
        <v>990</v>
      </c>
      <c r="M353" t="s">
        <v>295</v>
      </c>
    </row>
    <row r="354" spans="1:13" x14ac:dyDescent="0.2">
      <c r="A354" t="s">
        <v>2204</v>
      </c>
      <c r="B354" t="s">
        <v>2205</v>
      </c>
      <c r="C354" s="107">
        <v>1525</v>
      </c>
      <c r="D354" t="s">
        <v>2206</v>
      </c>
      <c r="F354" t="s">
        <v>42</v>
      </c>
      <c r="G354" t="s">
        <v>43</v>
      </c>
      <c r="H354" t="s">
        <v>269</v>
      </c>
      <c r="I354">
        <v>7</v>
      </c>
      <c r="J354" t="s">
        <v>298</v>
      </c>
      <c r="K354" t="s">
        <v>38</v>
      </c>
      <c r="L354" t="s">
        <v>990</v>
      </c>
      <c r="M354" t="s">
        <v>295</v>
      </c>
    </row>
    <row r="355" spans="1:13" x14ac:dyDescent="0.2">
      <c r="A355" t="s">
        <v>2207</v>
      </c>
      <c r="B355" t="s">
        <v>2208</v>
      </c>
      <c r="C355" s="107">
        <v>1980</v>
      </c>
      <c r="D355" t="s">
        <v>2209</v>
      </c>
      <c r="F355" t="s">
        <v>1265</v>
      </c>
      <c r="G355" t="s">
        <v>149</v>
      </c>
      <c r="H355" t="s">
        <v>1266</v>
      </c>
      <c r="I355">
        <v>7</v>
      </c>
      <c r="J355" t="s">
        <v>298</v>
      </c>
      <c r="K355" t="s">
        <v>38</v>
      </c>
      <c r="L355" t="s">
        <v>990</v>
      </c>
      <c r="M355" t="s">
        <v>295</v>
      </c>
    </row>
    <row r="356" spans="1:13" x14ac:dyDescent="0.2">
      <c r="A356" t="s">
        <v>2210</v>
      </c>
      <c r="B356" t="s">
        <v>2211</v>
      </c>
      <c r="C356" s="107">
        <v>3900</v>
      </c>
      <c r="D356" t="s">
        <v>2212</v>
      </c>
      <c r="E356" t="s">
        <v>2213</v>
      </c>
      <c r="F356" t="s">
        <v>180</v>
      </c>
      <c r="G356" t="s">
        <v>172</v>
      </c>
      <c r="H356" t="s">
        <v>2214</v>
      </c>
      <c r="I356">
        <v>7</v>
      </c>
      <c r="J356" t="s">
        <v>298</v>
      </c>
      <c r="K356" t="s">
        <v>38</v>
      </c>
      <c r="L356" t="s">
        <v>990</v>
      </c>
      <c r="M356" t="s">
        <v>295</v>
      </c>
    </row>
    <row r="357" spans="1:13" x14ac:dyDescent="0.2">
      <c r="A357" t="s">
        <v>2215</v>
      </c>
      <c r="B357" t="s">
        <v>2216</v>
      </c>
      <c r="C357" s="107">
        <v>1800</v>
      </c>
      <c r="D357" t="s">
        <v>2217</v>
      </c>
      <c r="F357" t="s">
        <v>1379</v>
      </c>
      <c r="G357" t="s">
        <v>149</v>
      </c>
      <c r="H357" t="s">
        <v>1380</v>
      </c>
      <c r="I357">
        <v>7</v>
      </c>
      <c r="J357" t="s">
        <v>298</v>
      </c>
      <c r="K357" t="s">
        <v>38</v>
      </c>
      <c r="L357" t="s">
        <v>990</v>
      </c>
      <c r="M357" t="s">
        <v>295</v>
      </c>
    </row>
    <row r="358" spans="1:13" x14ac:dyDescent="0.2">
      <c r="A358" t="s">
        <v>2218</v>
      </c>
      <c r="B358" t="s">
        <v>2219</v>
      </c>
      <c r="C358" s="107">
        <v>1825.36</v>
      </c>
      <c r="D358" t="s">
        <v>2220</v>
      </c>
      <c r="F358" t="s">
        <v>178</v>
      </c>
      <c r="G358" t="s">
        <v>149</v>
      </c>
      <c r="H358" t="s">
        <v>222</v>
      </c>
      <c r="I358">
        <v>7</v>
      </c>
      <c r="J358" t="s">
        <v>298</v>
      </c>
      <c r="K358" t="s">
        <v>38</v>
      </c>
      <c r="L358" t="s">
        <v>990</v>
      </c>
      <c r="M358" t="s">
        <v>295</v>
      </c>
    </row>
    <row r="359" spans="1:13" x14ac:dyDescent="0.2">
      <c r="A359" t="s">
        <v>2221</v>
      </c>
      <c r="B359" t="s">
        <v>2222</v>
      </c>
      <c r="C359" s="107">
        <v>2317</v>
      </c>
      <c r="D359" t="s">
        <v>2223</v>
      </c>
      <c r="F359" t="s">
        <v>2224</v>
      </c>
      <c r="G359" t="s">
        <v>149</v>
      </c>
      <c r="H359" t="s">
        <v>2225</v>
      </c>
      <c r="I359">
        <v>7</v>
      </c>
      <c r="J359" t="s">
        <v>298</v>
      </c>
      <c r="K359" t="s">
        <v>38</v>
      </c>
      <c r="L359" t="s">
        <v>990</v>
      </c>
      <c r="M359" t="s">
        <v>295</v>
      </c>
    </row>
    <row r="360" spans="1:13" x14ac:dyDescent="0.2">
      <c r="A360" t="s">
        <v>2226</v>
      </c>
      <c r="B360" t="s">
        <v>2227</v>
      </c>
      <c r="C360" s="107">
        <v>2240</v>
      </c>
      <c r="D360" t="s">
        <v>2228</v>
      </c>
      <c r="F360" t="s">
        <v>2224</v>
      </c>
      <c r="G360" t="s">
        <v>149</v>
      </c>
      <c r="H360" t="s">
        <v>2229</v>
      </c>
      <c r="I360">
        <v>7</v>
      </c>
      <c r="J360" t="s">
        <v>298</v>
      </c>
      <c r="K360" t="s">
        <v>38</v>
      </c>
      <c r="L360" t="s">
        <v>990</v>
      </c>
      <c r="M360" t="s">
        <v>295</v>
      </c>
    </row>
    <row r="361" spans="1:13" x14ac:dyDescent="0.2">
      <c r="A361" t="s">
        <v>2230</v>
      </c>
      <c r="B361" t="s">
        <v>2231</v>
      </c>
      <c r="C361" s="107">
        <v>34605</v>
      </c>
      <c r="D361" t="s">
        <v>2232</v>
      </c>
      <c r="F361" t="s">
        <v>309</v>
      </c>
      <c r="G361" t="s">
        <v>157</v>
      </c>
      <c r="H361" t="s">
        <v>928</v>
      </c>
      <c r="I361">
        <v>7</v>
      </c>
      <c r="J361" t="s">
        <v>298</v>
      </c>
      <c r="K361" t="s">
        <v>38</v>
      </c>
      <c r="L361" t="s">
        <v>990</v>
      </c>
      <c r="M361" t="s">
        <v>295</v>
      </c>
    </row>
    <row r="362" spans="1:13" x14ac:dyDescent="0.2">
      <c r="A362" t="s">
        <v>2233</v>
      </c>
      <c r="B362" t="s">
        <v>2234</v>
      </c>
      <c r="C362" s="107">
        <v>6674.86</v>
      </c>
      <c r="D362" t="s">
        <v>2235</v>
      </c>
      <c r="F362" t="s">
        <v>2236</v>
      </c>
      <c r="G362" t="s">
        <v>207</v>
      </c>
      <c r="H362" t="s">
        <v>2237</v>
      </c>
      <c r="I362">
        <v>7</v>
      </c>
      <c r="J362" t="s">
        <v>298</v>
      </c>
      <c r="K362" t="s">
        <v>38</v>
      </c>
      <c r="L362" t="s">
        <v>990</v>
      </c>
      <c r="M362" t="s">
        <v>295</v>
      </c>
    </row>
    <row r="363" spans="1:13" x14ac:dyDescent="0.2">
      <c r="A363" t="s">
        <v>2238</v>
      </c>
      <c r="B363" t="s">
        <v>2239</v>
      </c>
      <c r="C363" s="107">
        <v>1025</v>
      </c>
      <c r="D363" t="s">
        <v>2240</v>
      </c>
      <c r="F363" t="s">
        <v>624</v>
      </c>
      <c r="G363" t="s">
        <v>207</v>
      </c>
      <c r="H363" t="s">
        <v>625</v>
      </c>
      <c r="I363">
        <v>7</v>
      </c>
      <c r="J363" t="s">
        <v>298</v>
      </c>
      <c r="K363" t="s">
        <v>38</v>
      </c>
      <c r="L363" t="s">
        <v>990</v>
      </c>
      <c r="M363" t="s">
        <v>295</v>
      </c>
    </row>
    <row r="364" spans="1:13" x14ac:dyDescent="0.2">
      <c r="A364" t="s">
        <v>2241</v>
      </c>
      <c r="B364" t="s">
        <v>2242</v>
      </c>
      <c r="C364" s="107">
        <v>1275</v>
      </c>
      <c r="D364" t="s">
        <v>2243</v>
      </c>
      <c r="E364" t="s">
        <v>2244</v>
      </c>
      <c r="F364" t="s">
        <v>2245</v>
      </c>
      <c r="G364" t="s">
        <v>286</v>
      </c>
      <c r="H364" t="s">
        <v>2246</v>
      </c>
      <c r="I364">
        <v>7</v>
      </c>
      <c r="J364" t="s">
        <v>298</v>
      </c>
      <c r="K364" t="s">
        <v>38</v>
      </c>
      <c r="L364" t="s">
        <v>990</v>
      </c>
      <c r="M364" t="s">
        <v>295</v>
      </c>
    </row>
    <row r="365" spans="1:13" x14ac:dyDescent="0.2">
      <c r="A365" t="s">
        <v>2247</v>
      </c>
      <c r="B365" t="s">
        <v>2248</v>
      </c>
      <c r="C365" s="107">
        <v>1650</v>
      </c>
      <c r="D365" t="s">
        <v>2249</v>
      </c>
      <c r="F365" t="s">
        <v>2250</v>
      </c>
      <c r="G365" t="s">
        <v>146</v>
      </c>
      <c r="H365" t="s">
        <v>2251</v>
      </c>
      <c r="I365">
        <v>7</v>
      </c>
      <c r="J365" t="s">
        <v>298</v>
      </c>
      <c r="K365" t="s">
        <v>38</v>
      </c>
      <c r="L365" t="s">
        <v>990</v>
      </c>
      <c r="M365" t="s">
        <v>295</v>
      </c>
    </row>
    <row r="366" spans="1:13" x14ac:dyDescent="0.2">
      <c r="A366" t="s">
        <v>2252</v>
      </c>
      <c r="B366" t="s">
        <v>2253</v>
      </c>
      <c r="C366" s="107">
        <v>40000</v>
      </c>
      <c r="D366" t="s">
        <v>2254</v>
      </c>
      <c r="F366" t="s">
        <v>2255</v>
      </c>
      <c r="G366" t="s">
        <v>146</v>
      </c>
      <c r="H366" t="s">
        <v>2256</v>
      </c>
      <c r="I366">
        <v>7</v>
      </c>
      <c r="J366" t="s">
        <v>298</v>
      </c>
      <c r="K366" t="s">
        <v>38</v>
      </c>
      <c r="L366" t="s">
        <v>990</v>
      </c>
      <c r="M366" t="s">
        <v>295</v>
      </c>
    </row>
    <row r="367" spans="1:13" x14ac:dyDescent="0.2">
      <c r="A367" t="s">
        <v>2257</v>
      </c>
      <c r="B367" t="s">
        <v>2258</v>
      </c>
      <c r="C367" s="107">
        <v>2338</v>
      </c>
      <c r="D367" t="s">
        <v>2259</v>
      </c>
      <c r="E367" t="s">
        <v>2260</v>
      </c>
      <c r="F367" t="s">
        <v>42</v>
      </c>
      <c r="G367" t="s">
        <v>43</v>
      </c>
      <c r="H367" t="s">
        <v>1940</v>
      </c>
      <c r="I367">
        <v>7</v>
      </c>
      <c r="J367" t="s">
        <v>298</v>
      </c>
      <c r="K367" t="s">
        <v>38</v>
      </c>
      <c r="L367" t="s">
        <v>990</v>
      </c>
      <c r="M367" t="s">
        <v>295</v>
      </c>
    </row>
    <row r="368" spans="1:13" x14ac:dyDescent="0.2">
      <c r="A368" t="s">
        <v>2261</v>
      </c>
      <c r="B368" t="s">
        <v>2262</v>
      </c>
      <c r="C368" s="107">
        <v>3800</v>
      </c>
      <c r="D368" t="s">
        <v>2263</v>
      </c>
      <c r="F368" t="s">
        <v>169</v>
      </c>
      <c r="G368" t="s">
        <v>170</v>
      </c>
      <c r="H368" t="s">
        <v>2264</v>
      </c>
      <c r="I368">
        <v>7</v>
      </c>
      <c r="J368" t="s">
        <v>298</v>
      </c>
      <c r="K368" t="s">
        <v>38</v>
      </c>
      <c r="L368" t="s">
        <v>990</v>
      </c>
      <c r="M368" t="s">
        <v>295</v>
      </c>
    </row>
    <row r="369" spans="1:13" x14ac:dyDescent="0.2">
      <c r="A369" t="s">
        <v>2265</v>
      </c>
      <c r="B369" t="s">
        <v>2266</v>
      </c>
      <c r="C369" s="107">
        <v>1187.3800000000001</v>
      </c>
      <c r="D369" t="s">
        <v>2267</v>
      </c>
      <c r="F369" t="s">
        <v>183</v>
      </c>
      <c r="G369" t="s">
        <v>149</v>
      </c>
      <c r="H369" t="s">
        <v>2268</v>
      </c>
      <c r="I369">
        <v>7</v>
      </c>
      <c r="J369" t="s">
        <v>298</v>
      </c>
      <c r="K369" t="s">
        <v>38</v>
      </c>
      <c r="L369" t="s">
        <v>990</v>
      </c>
      <c r="M369" t="s">
        <v>295</v>
      </c>
    </row>
    <row r="370" spans="1:13" x14ac:dyDescent="0.2">
      <c r="A370" t="s">
        <v>2269</v>
      </c>
      <c r="B370" t="s">
        <v>2270</v>
      </c>
      <c r="C370" s="107">
        <v>4666.75</v>
      </c>
      <c r="D370" t="s">
        <v>2271</v>
      </c>
      <c r="F370" t="s">
        <v>2272</v>
      </c>
      <c r="G370" t="s">
        <v>726</v>
      </c>
      <c r="H370" t="s">
        <v>2273</v>
      </c>
      <c r="I370">
        <v>7</v>
      </c>
      <c r="J370" t="s">
        <v>298</v>
      </c>
      <c r="K370" t="s">
        <v>38</v>
      </c>
      <c r="L370" t="s">
        <v>1979</v>
      </c>
      <c r="M370" t="s">
        <v>295</v>
      </c>
    </row>
    <row r="371" spans="1:13" x14ac:dyDescent="0.2">
      <c r="A371" t="s">
        <v>2274</v>
      </c>
      <c r="B371" t="s">
        <v>2275</v>
      </c>
      <c r="C371" s="107">
        <v>1750</v>
      </c>
      <c r="D371" t="s">
        <v>2276</v>
      </c>
      <c r="E371" t="s">
        <v>2277</v>
      </c>
      <c r="F371" t="s">
        <v>158</v>
      </c>
      <c r="G371" t="s">
        <v>149</v>
      </c>
      <c r="H371" t="s">
        <v>271</v>
      </c>
      <c r="I371">
        <v>7</v>
      </c>
      <c r="J371" t="s">
        <v>298</v>
      </c>
      <c r="K371" t="s">
        <v>38</v>
      </c>
      <c r="L371" t="s">
        <v>990</v>
      </c>
      <c r="M371" t="s">
        <v>295</v>
      </c>
    </row>
    <row r="372" spans="1:13" x14ac:dyDescent="0.2">
      <c r="A372" t="s">
        <v>2278</v>
      </c>
      <c r="B372" t="s">
        <v>2279</v>
      </c>
      <c r="C372" s="107">
        <v>7245</v>
      </c>
      <c r="D372" t="s">
        <v>64</v>
      </c>
      <c r="F372" t="s">
        <v>201</v>
      </c>
      <c r="G372" t="s">
        <v>168</v>
      </c>
      <c r="H372" t="s">
        <v>2280</v>
      </c>
      <c r="I372">
        <v>7</v>
      </c>
      <c r="J372" t="s">
        <v>298</v>
      </c>
      <c r="K372" t="s">
        <v>38</v>
      </c>
      <c r="L372" t="s">
        <v>990</v>
      </c>
      <c r="M372" t="s">
        <v>295</v>
      </c>
    </row>
    <row r="373" spans="1:13" x14ac:dyDescent="0.2">
      <c r="A373" t="s">
        <v>2281</v>
      </c>
      <c r="B373" t="s">
        <v>2282</v>
      </c>
      <c r="C373" s="107">
        <v>1250</v>
      </c>
      <c r="D373" t="s">
        <v>64</v>
      </c>
      <c r="F373" t="s">
        <v>201</v>
      </c>
      <c r="G373" t="s">
        <v>168</v>
      </c>
      <c r="H373" t="s">
        <v>276</v>
      </c>
      <c r="I373">
        <v>7</v>
      </c>
      <c r="J373" t="s">
        <v>298</v>
      </c>
      <c r="K373" t="s">
        <v>38</v>
      </c>
      <c r="L373" t="s">
        <v>990</v>
      </c>
      <c r="M373" t="s">
        <v>295</v>
      </c>
    </row>
    <row r="374" spans="1:13" x14ac:dyDescent="0.2">
      <c r="A374" t="s">
        <v>2283</v>
      </c>
      <c r="B374" t="s">
        <v>2284</v>
      </c>
      <c r="C374" s="107">
        <v>217944.42</v>
      </c>
      <c r="D374" t="s">
        <v>2285</v>
      </c>
      <c r="F374" t="s">
        <v>57</v>
      </c>
      <c r="G374" t="s">
        <v>174</v>
      </c>
      <c r="H374" t="s">
        <v>2286</v>
      </c>
      <c r="I374">
        <v>7</v>
      </c>
      <c r="J374" t="s">
        <v>298</v>
      </c>
      <c r="K374" t="s">
        <v>38</v>
      </c>
      <c r="L374" t="s">
        <v>990</v>
      </c>
      <c r="M374" t="s">
        <v>295</v>
      </c>
    </row>
    <row r="375" spans="1:13" x14ac:dyDescent="0.2">
      <c r="A375" t="s">
        <v>2287</v>
      </c>
      <c r="B375" t="s">
        <v>2288</v>
      </c>
      <c r="C375" s="107">
        <v>5833</v>
      </c>
      <c r="D375" t="s">
        <v>2289</v>
      </c>
      <c r="F375" t="s">
        <v>2</v>
      </c>
      <c r="G375" t="s">
        <v>184</v>
      </c>
      <c r="H375" t="s">
        <v>2290</v>
      </c>
      <c r="I375">
        <v>7</v>
      </c>
      <c r="J375" t="s">
        <v>298</v>
      </c>
      <c r="K375" t="s">
        <v>38</v>
      </c>
      <c r="L375" t="s">
        <v>990</v>
      </c>
      <c r="M375" t="s">
        <v>295</v>
      </c>
    </row>
    <row r="376" spans="1:13" x14ac:dyDescent="0.2">
      <c r="A376" t="s">
        <v>2291</v>
      </c>
      <c r="B376" t="s">
        <v>2292</v>
      </c>
      <c r="C376" s="107">
        <v>2092.79</v>
      </c>
      <c r="D376" t="s">
        <v>2293</v>
      </c>
      <c r="F376" t="s">
        <v>2294</v>
      </c>
      <c r="G376" t="s">
        <v>155</v>
      </c>
      <c r="H376" t="s">
        <v>2295</v>
      </c>
      <c r="I376">
        <v>7</v>
      </c>
      <c r="J376" t="s">
        <v>298</v>
      </c>
      <c r="K376" t="s">
        <v>38</v>
      </c>
      <c r="L376" t="s">
        <v>990</v>
      </c>
      <c r="M376" t="s">
        <v>295</v>
      </c>
    </row>
    <row r="377" spans="1:13" x14ac:dyDescent="0.2">
      <c r="A377" t="s">
        <v>2296</v>
      </c>
      <c r="B377" t="s">
        <v>2297</v>
      </c>
      <c r="C377" s="107">
        <v>3630</v>
      </c>
      <c r="D377" t="s">
        <v>2298</v>
      </c>
      <c r="E377" t="s">
        <v>684</v>
      </c>
      <c r="F377" t="s">
        <v>1265</v>
      </c>
      <c r="G377" t="s">
        <v>149</v>
      </c>
      <c r="H377" t="s">
        <v>1266</v>
      </c>
      <c r="I377">
        <v>7</v>
      </c>
      <c r="J377" t="s">
        <v>298</v>
      </c>
      <c r="K377" t="s">
        <v>38</v>
      </c>
      <c r="L377" t="s">
        <v>990</v>
      </c>
      <c r="M377" t="s">
        <v>295</v>
      </c>
    </row>
    <row r="378" spans="1:13" x14ac:dyDescent="0.2">
      <c r="A378" t="s">
        <v>2299</v>
      </c>
      <c r="B378" t="s">
        <v>2300</v>
      </c>
      <c r="C378" s="107">
        <v>16359</v>
      </c>
      <c r="D378" t="s">
        <v>2301</v>
      </c>
      <c r="F378" t="s">
        <v>1747</v>
      </c>
      <c r="G378" t="s">
        <v>172</v>
      </c>
      <c r="H378" t="s">
        <v>1748</v>
      </c>
      <c r="I378">
        <v>7</v>
      </c>
      <c r="J378" t="s">
        <v>298</v>
      </c>
      <c r="K378" t="s">
        <v>38</v>
      </c>
      <c r="L378" t="s">
        <v>2302</v>
      </c>
      <c r="M378" t="s">
        <v>295</v>
      </c>
    </row>
    <row r="379" spans="1:13" x14ac:dyDescent="0.2">
      <c r="A379" t="s">
        <v>2303</v>
      </c>
      <c r="B379" t="s">
        <v>2304</v>
      </c>
      <c r="C379" s="107">
        <v>21000</v>
      </c>
      <c r="D379" t="s">
        <v>2305</v>
      </c>
      <c r="F379" t="s">
        <v>158</v>
      </c>
      <c r="G379" t="s">
        <v>149</v>
      </c>
      <c r="H379" t="s">
        <v>271</v>
      </c>
      <c r="I379">
        <v>7</v>
      </c>
      <c r="J379" t="s">
        <v>298</v>
      </c>
      <c r="K379" t="s">
        <v>38</v>
      </c>
      <c r="L379" t="s">
        <v>990</v>
      </c>
      <c r="M379" t="s">
        <v>295</v>
      </c>
    </row>
    <row r="380" spans="1:13" x14ac:dyDescent="0.2">
      <c r="A380" t="s">
        <v>2306</v>
      </c>
      <c r="B380" t="s">
        <v>2307</v>
      </c>
      <c r="C380" s="107">
        <v>3500</v>
      </c>
      <c r="D380" t="s">
        <v>1303</v>
      </c>
      <c r="F380" t="s">
        <v>1304</v>
      </c>
      <c r="G380" t="s">
        <v>155</v>
      </c>
      <c r="H380" t="s">
        <v>1305</v>
      </c>
      <c r="I380">
        <v>7</v>
      </c>
      <c r="J380" t="s">
        <v>298</v>
      </c>
      <c r="K380" t="s">
        <v>38</v>
      </c>
      <c r="L380" t="s">
        <v>990</v>
      </c>
      <c r="M380" t="s">
        <v>295</v>
      </c>
    </row>
    <row r="381" spans="1:13" x14ac:dyDescent="0.2">
      <c r="A381" t="s">
        <v>2308</v>
      </c>
      <c r="B381" t="s">
        <v>2309</v>
      </c>
      <c r="C381" s="107">
        <v>7683</v>
      </c>
      <c r="D381" t="s">
        <v>2310</v>
      </c>
      <c r="F381" t="s">
        <v>2311</v>
      </c>
      <c r="G381" t="s">
        <v>165</v>
      </c>
      <c r="H381" t="s">
        <v>2312</v>
      </c>
      <c r="I381">
        <v>7</v>
      </c>
      <c r="J381" t="s">
        <v>298</v>
      </c>
      <c r="K381" t="s">
        <v>38</v>
      </c>
      <c r="L381" t="s">
        <v>990</v>
      </c>
      <c r="M381" t="s">
        <v>295</v>
      </c>
    </row>
    <row r="382" spans="1:13" x14ac:dyDescent="0.2">
      <c r="A382" t="s">
        <v>2313</v>
      </c>
      <c r="B382" t="s">
        <v>2314</v>
      </c>
      <c r="C382" s="107">
        <v>3000</v>
      </c>
      <c r="D382" t="s">
        <v>2315</v>
      </c>
      <c r="F382" t="s">
        <v>4</v>
      </c>
      <c r="G382" t="s">
        <v>165</v>
      </c>
      <c r="H382" t="s">
        <v>2316</v>
      </c>
      <c r="I382">
        <v>7</v>
      </c>
      <c r="J382" t="s">
        <v>298</v>
      </c>
      <c r="K382" t="s">
        <v>38</v>
      </c>
      <c r="L382" t="s">
        <v>990</v>
      </c>
      <c r="M382" t="s">
        <v>295</v>
      </c>
    </row>
    <row r="383" spans="1:13" x14ac:dyDescent="0.2">
      <c r="A383" t="s">
        <v>2317</v>
      </c>
      <c r="B383" t="s">
        <v>2318</v>
      </c>
      <c r="C383" s="107">
        <v>6450</v>
      </c>
      <c r="D383" t="s">
        <v>2319</v>
      </c>
      <c r="E383" t="s">
        <v>2320</v>
      </c>
      <c r="F383" t="s">
        <v>2321</v>
      </c>
      <c r="G383" t="s">
        <v>205</v>
      </c>
      <c r="H383" t="s">
        <v>2322</v>
      </c>
      <c r="I383">
        <v>7</v>
      </c>
      <c r="J383" t="s">
        <v>298</v>
      </c>
      <c r="K383" t="s">
        <v>38</v>
      </c>
      <c r="L383" t="s">
        <v>990</v>
      </c>
      <c r="M383" t="s">
        <v>295</v>
      </c>
    </row>
    <row r="384" spans="1:13" x14ac:dyDescent="0.2">
      <c r="A384" t="s">
        <v>2323</v>
      </c>
      <c r="B384" t="s">
        <v>2324</v>
      </c>
      <c r="C384" s="107">
        <v>14750</v>
      </c>
      <c r="D384" t="s">
        <v>2325</v>
      </c>
      <c r="F384" t="s">
        <v>154</v>
      </c>
      <c r="G384" t="s">
        <v>149</v>
      </c>
      <c r="H384" t="s">
        <v>2326</v>
      </c>
      <c r="I384">
        <v>7</v>
      </c>
      <c r="J384" t="s">
        <v>298</v>
      </c>
      <c r="K384" t="s">
        <v>38</v>
      </c>
      <c r="L384" t="s">
        <v>990</v>
      </c>
      <c r="M384" t="s">
        <v>295</v>
      </c>
    </row>
    <row r="385" spans="1:13" x14ac:dyDescent="0.2">
      <c r="A385" t="s">
        <v>2327</v>
      </c>
      <c r="B385" t="s">
        <v>2328</v>
      </c>
      <c r="C385" s="107">
        <v>2625</v>
      </c>
      <c r="D385" t="s">
        <v>2329</v>
      </c>
      <c r="F385" t="s">
        <v>164</v>
      </c>
      <c r="G385" t="s">
        <v>153</v>
      </c>
      <c r="H385" t="s">
        <v>2330</v>
      </c>
      <c r="I385">
        <v>7</v>
      </c>
      <c r="J385" t="s">
        <v>298</v>
      </c>
      <c r="K385" t="s">
        <v>38</v>
      </c>
      <c r="L385" t="s">
        <v>990</v>
      </c>
      <c r="M385" t="s">
        <v>295</v>
      </c>
    </row>
    <row r="386" spans="1:13" x14ac:dyDescent="0.2">
      <c r="A386" t="s">
        <v>2331</v>
      </c>
      <c r="B386" t="s">
        <v>2332</v>
      </c>
      <c r="C386" s="107">
        <v>2185</v>
      </c>
      <c r="D386" t="s">
        <v>2333</v>
      </c>
      <c r="E386" t="s">
        <v>2334</v>
      </c>
      <c r="F386" t="s">
        <v>2335</v>
      </c>
      <c r="G386" t="s">
        <v>2336</v>
      </c>
      <c r="H386" t="s">
        <v>2337</v>
      </c>
      <c r="I386">
        <v>7</v>
      </c>
      <c r="J386" t="s">
        <v>298</v>
      </c>
      <c r="K386" t="s">
        <v>38</v>
      </c>
      <c r="L386" t="s">
        <v>990</v>
      </c>
      <c r="M386" t="s">
        <v>295</v>
      </c>
    </row>
    <row r="387" spans="1:13" x14ac:dyDescent="0.2">
      <c r="A387" t="s">
        <v>2338</v>
      </c>
      <c r="B387" t="s">
        <v>2339</v>
      </c>
      <c r="C387" s="107">
        <v>2000</v>
      </c>
      <c r="D387" t="s">
        <v>2340</v>
      </c>
      <c r="F387" t="s">
        <v>2341</v>
      </c>
      <c r="G387" t="s">
        <v>168</v>
      </c>
      <c r="H387" t="s">
        <v>2342</v>
      </c>
      <c r="I387">
        <v>7</v>
      </c>
      <c r="J387" t="s">
        <v>298</v>
      </c>
      <c r="K387" t="s">
        <v>38</v>
      </c>
      <c r="L387" t="s">
        <v>990</v>
      </c>
      <c r="M387" t="s">
        <v>295</v>
      </c>
    </row>
    <row r="388" spans="1:13" x14ac:dyDescent="0.2">
      <c r="A388" t="s">
        <v>2343</v>
      </c>
      <c r="B388" t="s">
        <v>2344</v>
      </c>
      <c r="C388" s="107">
        <v>1405.05</v>
      </c>
      <c r="D388" t="s">
        <v>2345</v>
      </c>
      <c r="F388" t="s">
        <v>1463</v>
      </c>
      <c r="G388" t="s">
        <v>338</v>
      </c>
      <c r="H388" t="s">
        <v>2346</v>
      </c>
      <c r="I388">
        <v>7</v>
      </c>
      <c r="J388" t="s">
        <v>298</v>
      </c>
      <c r="K388" t="s">
        <v>38</v>
      </c>
      <c r="L388" t="s">
        <v>990</v>
      </c>
      <c r="M388" t="s">
        <v>295</v>
      </c>
    </row>
    <row r="389" spans="1:13" x14ac:dyDescent="0.2">
      <c r="A389" t="s">
        <v>1540</v>
      </c>
      <c r="B389" t="s">
        <v>933</v>
      </c>
      <c r="C389" s="107">
        <v>1624.23</v>
      </c>
      <c r="D389" t="s">
        <v>934</v>
      </c>
      <c r="F389" t="s">
        <v>150</v>
      </c>
      <c r="G389" t="s">
        <v>149</v>
      </c>
      <c r="H389" t="s">
        <v>319</v>
      </c>
      <c r="I389">
        <v>8</v>
      </c>
      <c r="J389" t="s">
        <v>298</v>
      </c>
      <c r="K389" t="s">
        <v>70</v>
      </c>
      <c r="L389" t="s">
        <v>1589</v>
      </c>
      <c r="M389" t="s">
        <v>296</v>
      </c>
    </row>
    <row r="390" spans="1:13" x14ac:dyDescent="0.2">
      <c r="A390" t="s">
        <v>1586</v>
      </c>
      <c r="B390" t="s">
        <v>1587</v>
      </c>
      <c r="C390" s="107">
        <v>2607</v>
      </c>
      <c r="D390" t="s">
        <v>1588</v>
      </c>
      <c r="F390" t="s">
        <v>164</v>
      </c>
      <c r="G390" t="s">
        <v>153</v>
      </c>
      <c r="H390" t="s">
        <v>246</v>
      </c>
      <c r="I390">
        <v>8</v>
      </c>
      <c r="J390" t="s">
        <v>298</v>
      </c>
      <c r="K390" t="s">
        <v>70</v>
      </c>
      <c r="L390" t="s">
        <v>1589</v>
      </c>
      <c r="M390" t="s">
        <v>296</v>
      </c>
    </row>
    <row r="391" spans="1:13" x14ac:dyDescent="0.2">
      <c r="A391" t="s">
        <v>1590</v>
      </c>
      <c r="B391" t="s">
        <v>534</v>
      </c>
      <c r="C391" s="107">
        <v>857734.17</v>
      </c>
      <c r="D391" t="s">
        <v>72</v>
      </c>
      <c r="E391" t="s">
        <v>288</v>
      </c>
      <c r="F391" t="s">
        <v>73</v>
      </c>
      <c r="G391" t="s">
        <v>159</v>
      </c>
      <c r="H391" t="s">
        <v>289</v>
      </c>
      <c r="I391">
        <v>8</v>
      </c>
      <c r="J391" t="s">
        <v>298</v>
      </c>
      <c r="K391" t="s">
        <v>70</v>
      </c>
      <c r="L391" t="s">
        <v>1591</v>
      </c>
      <c r="M391" t="s">
        <v>296</v>
      </c>
    </row>
    <row r="392" spans="1:13" x14ac:dyDescent="0.2">
      <c r="A392" t="s">
        <v>1592</v>
      </c>
      <c r="B392" t="s">
        <v>1593</v>
      </c>
      <c r="C392" s="107">
        <v>12285</v>
      </c>
      <c r="D392" t="s">
        <v>1594</v>
      </c>
      <c r="F392" t="s">
        <v>1595</v>
      </c>
      <c r="G392" t="s">
        <v>172</v>
      </c>
      <c r="H392" t="s">
        <v>1596</v>
      </c>
      <c r="I392">
        <v>8</v>
      </c>
      <c r="J392" t="s">
        <v>298</v>
      </c>
      <c r="K392" t="s">
        <v>70</v>
      </c>
      <c r="L392" t="s">
        <v>1597</v>
      </c>
      <c r="M392" t="s">
        <v>296</v>
      </c>
    </row>
    <row r="393" spans="1:13" x14ac:dyDescent="0.2">
      <c r="A393" t="s">
        <v>1598</v>
      </c>
      <c r="B393" t="s">
        <v>767</v>
      </c>
      <c r="C393" s="107">
        <v>4110.84</v>
      </c>
      <c r="D393" t="s">
        <v>768</v>
      </c>
      <c r="F393" t="s">
        <v>186</v>
      </c>
      <c r="G393" t="s">
        <v>149</v>
      </c>
      <c r="H393" t="s">
        <v>241</v>
      </c>
      <c r="I393">
        <v>8</v>
      </c>
      <c r="J393" t="s">
        <v>298</v>
      </c>
      <c r="K393" t="s">
        <v>70</v>
      </c>
      <c r="L393" t="s">
        <v>1025</v>
      </c>
      <c r="M393" t="s">
        <v>296</v>
      </c>
    </row>
    <row r="394" spans="1:13" x14ac:dyDescent="0.2">
      <c r="A394" t="s">
        <v>1599</v>
      </c>
      <c r="B394" t="s">
        <v>1600</v>
      </c>
      <c r="C394" s="107">
        <v>1880</v>
      </c>
      <c r="D394" t="s">
        <v>1027</v>
      </c>
      <c r="F394" t="s">
        <v>171</v>
      </c>
      <c r="G394" t="s">
        <v>166</v>
      </c>
      <c r="H394" t="s">
        <v>1028</v>
      </c>
      <c r="I394">
        <v>8</v>
      </c>
      <c r="J394" t="s">
        <v>298</v>
      </c>
      <c r="K394" t="s">
        <v>70</v>
      </c>
      <c r="L394" t="s">
        <v>77</v>
      </c>
      <c r="M394" t="s">
        <v>296</v>
      </c>
    </row>
    <row r="395" spans="1:13" x14ac:dyDescent="0.2">
      <c r="A395" t="s">
        <v>1601</v>
      </c>
      <c r="B395" t="s">
        <v>730</v>
      </c>
      <c r="C395" s="107">
        <v>5073.92</v>
      </c>
      <c r="D395" t="s">
        <v>615</v>
      </c>
      <c r="F395" t="s">
        <v>195</v>
      </c>
      <c r="G395" t="s">
        <v>149</v>
      </c>
      <c r="H395" t="s">
        <v>233</v>
      </c>
      <c r="I395">
        <v>8</v>
      </c>
      <c r="J395" t="s">
        <v>298</v>
      </c>
      <c r="K395" t="s">
        <v>70</v>
      </c>
      <c r="L395" t="s">
        <v>596</v>
      </c>
      <c r="M395" t="s">
        <v>296</v>
      </c>
    </row>
    <row r="396" spans="1:13" x14ac:dyDescent="0.2">
      <c r="A396" t="s">
        <v>1602</v>
      </c>
      <c r="B396" t="s">
        <v>541</v>
      </c>
      <c r="C396" s="107">
        <v>49270.68</v>
      </c>
      <c r="D396" t="s">
        <v>542</v>
      </c>
      <c r="E396" t="s">
        <v>731</v>
      </c>
      <c r="F396" t="s">
        <v>543</v>
      </c>
      <c r="G396" t="s">
        <v>149</v>
      </c>
      <c r="H396" t="s">
        <v>544</v>
      </c>
      <c r="I396">
        <v>8</v>
      </c>
      <c r="J396" t="s">
        <v>298</v>
      </c>
      <c r="K396" t="s">
        <v>70</v>
      </c>
      <c r="L396" t="s">
        <v>539</v>
      </c>
      <c r="M396" t="s">
        <v>296</v>
      </c>
    </row>
    <row r="397" spans="1:13" x14ac:dyDescent="0.2">
      <c r="A397" t="s">
        <v>1603</v>
      </c>
      <c r="B397" t="s">
        <v>1604</v>
      </c>
      <c r="C397" s="107">
        <v>2500</v>
      </c>
      <c r="D397" t="s">
        <v>1605</v>
      </c>
      <c r="E397" t="s">
        <v>1606</v>
      </c>
      <c r="F397" t="s">
        <v>158</v>
      </c>
      <c r="G397" t="s">
        <v>149</v>
      </c>
      <c r="H397" t="s">
        <v>1460</v>
      </c>
      <c r="I397">
        <v>8</v>
      </c>
      <c r="J397" t="s">
        <v>298</v>
      </c>
      <c r="K397" t="s">
        <v>70</v>
      </c>
      <c r="L397" t="s">
        <v>318</v>
      </c>
      <c r="M397" t="s">
        <v>296</v>
      </c>
    </row>
    <row r="398" spans="1:13" x14ac:dyDescent="0.2">
      <c r="A398" t="s">
        <v>1607</v>
      </c>
      <c r="B398" t="s">
        <v>1608</v>
      </c>
      <c r="C398" s="107">
        <v>1395</v>
      </c>
      <c r="D398" t="s">
        <v>1609</v>
      </c>
      <c r="F398" t="s">
        <v>1610</v>
      </c>
      <c r="G398" t="s">
        <v>175</v>
      </c>
      <c r="H398" t="s">
        <v>1611</v>
      </c>
      <c r="I398">
        <v>8</v>
      </c>
      <c r="J398" t="s">
        <v>298</v>
      </c>
      <c r="K398" t="s">
        <v>70</v>
      </c>
      <c r="L398" t="s">
        <v>1612</v>
      </c>
      <c r="M398" t="s">
        <v>296</v>
      </c>
    </row>
    <row r="399" spans="1:13" x14ac:dyDescent="0.2">
      <c r="A399" t="s">
        <v>1613</v>
      </c>
      <c r="B399" t="s">
        <v>1614</v>
      </c>
      <c r="C399" s="107">
        <v>4424.97</v>
      </c>
      <c r="D399" t="s">
        <v>1615</v>
      </c>
      <c r="F399" t="s">
        <v>190</v>
      </c>
      <c r="G399" t="s">
        <v>155</v>
      </c>
      <c r="H399" t="s">
        <v>1616</v>
      </c>
      <c r="I399">
        <v>8</v>
      </c>
      <c r="J399" t="s">
        <v>298</v>
      </c>
      <c r="K399" t="s">
        <v>70</v>
      </c>
      <c r="L399" t="s">
        <v>1034</v>
      </c>
      <c r="M399" t="s">
        <v>296</v>
      </c>
    </row>
    <row r="400" spans="1:13" x14ac:dyDescent="0.2">
      <c r="A400" t="s">
        <v>1617</v>
      </c>
      <c r="B400" t="s">
        <v>1029</v>
      </c>
      <c r="C400" s="107">
        <v>2089</v>
      </c>
      <c r="D400" t="s">
        <v>1030</v>
      </c>
      <c r="F400" t="s">
        <v>1031</v>
      </c>
      <c r="G400" t="s">
        <v>177</v>
      </c>
      <c r="H400" t="s">
        <v>1032</v>
      </c>
      <c r="I400">
        <v>8</v>
      </c>
      <c r="J400" t="s">
        <v>298</v>
      </c>
      <c r="K400" t="s">
        <v>70</v>
      </c>
      <c r="L400" t="s">
        <v>1033</v>
      </c>
      <c r="M400" t="s">
        <v>296</v>
      </c>
    </row>
    <row r="401" spans="1:13" x14ac:dyDescent="0.2">
      <c r="A401" t="s">
        <v>1618</v>
      </c>
      <c r="B401" t="s">
        <v>1619</v>
      </c>
      <c r="C401" s="107">
        <v>1190</v>
      </c>
      <c r="D401" t="s">
        <v>1620</v>
      </c>
      <c r="F401" t="s">
        <v>1621</v>
      </c>
      <c r="G401" t="s">
        <v>177</v>
      </c>
      <c r="H401" t="s">
        <v>1622</v>
      </c>
      <c r="I401">
        <v>8</v>
      </c>
      <c r="J401" t="s">
        <v>298</v>
      </c>
      <c r="K401" t="s">
        <v>70</v>
      </c>
      <c r="L401" t="s">
        <v>1612</v>
      </c>
      <c r="M401" t="s">
        <v>296</v>
      </c>
    </row>
    <row r="402" spans="1:13" x14ac:dyDescent="0.2">
      <c r="A402" t="s">
        <v>1623</v>
      </c>
      <c r="B402" t="s">
        <v>1018</v>
      </c>
      <c r="C402" s="107">
        <v>6833</v>
      </c>
      <c r="D402" t="s">
        <v>1019</v>
      </c>
      <c r="E402" t="s">
        <v>1020</v>
      </c>
      <c r="F402" t="s">
        <v>1021</v>
      </c>
      <c r="G402" t="s">
        <v>187</v>
      </c>
      <c r="H402" t="s">
        <v>1022</v>
      </c>
      <c r="I402">
        <v>8</v>
      </c>
      <c r="J402" t="s">
        <v>298</v>
      </c>
      <c r="K402" t="s">
        <v>70</v>
      </c>
      <c r="L402" t="s">
        <v>320</v>
      </c>
      <c r="M402" t="s">
        <v>296</v>
      </c>
    </row>
    <row r="403" spans="1:13" x14ac:dyDescent="0.2">
      <c r="A403" t="s">
        <v>1624</v>
      </c>
      <c r="B403" t="s">
        <v>1625</v>
      </c>
      <c r="C403" s="107">
        <v>1740</v>
      </c>
      <c r="D403" t="s">
        <v>1626</v>
      </c>
      <c r="E403" t="s">
        <v>672</v>
      </c>
      <c r="F403" t="s">
        <v>171</v>
      </c>
      <c r="G403" t="s">
        <v>166</v>
      </c>
      <c r="H403" t="s">
        <v>1627</v>
      </c>
      <c r="I403">
        <v>8</v>
      </c>
      <c r="J403" t="s">
        <v>298</v>
      </c>
      <c r="K403" t="s">
        <v>70</v>
      </c>
      <c r="L403" t="s">
        <v>1612</v>
      </c>
      <c r="M403" t="s">
        <v>296</v>
      </c>
    </row>
    <row r="404" spans="1:13" x14ac:dyDescent="0.2">
      <c r="A404" t="s">
        <v>1629</v>
      </c>
      <c r="B404" t="s">
        <v>452</v>
      </c>
      <c r="C404" s="107">
        <v>23025.3</v>
      </c>
      <c r="D404" t="s">
        <v>732</v>
      </c>
      <c r="F404" t="s">
        <v>733</v>
      </c>
      <c r="G404" t="s">
        <v>350</v>
      </c>
      <c r="H404" t="s">
        <v>734</v>
      </c>
      <c r="I404">
        <v>8</v>
      </c>
      <c r="J404" t="s">
        <v>298</v>
      </c>
      <c r="K404" t="s">
        <v>70</v>
      </c>
      <c r="L404" t="s">
        <v>71</v>
      </c>
      <c r="M404" t="s">
        <v>296</v>
      </c>
    </row>
    <row r="405" spans="1:13" x14ac:dyDescent="0.2">
      <c r="A405" t="s">
        <v>1630</v>
      </c>
      <c r="B405" t="s">
        <v>735</v>
      </c>
      <c r="C405" s="107">
        <v>4905.57</v>
      </c>
      <c r="D405" t="s">
        <v>736</v>
      </c>
      <c r="F405" t="s">
        <v>737</v>
      </c>
      <c r="G405" t="s">
        <v>149</v>
      </c>
      <c r="H405" t="s">
        <v>738</v>
      </c>
      <c r="I405">
        <v>8</v>
      </c>
      <c r="J405" t="s">
        <v>298</v>
      </c>
      <c r="K405" t="s">
        <v>70</v>
      </c>
      <c r="L405" t="s">
        <v>1026</v>
      </c>
      <c r="M405" t="s">
        <v>296</v>
      </c>
    </row>
    <row r="406" spans="1:13" x14ac:dyDescent="0.2">
      <c r="A406" t="s">
        <v>1631</v>
      </c>
      <c r="B406" t="s">
        <v>545</v>
      </c>
      <c r="C406" s="107">
        <v>4144.8</v>
      </c>
      <c r="D406" t="s">
        <v>78</v>
      </c>
      <c r="F406" t="s">
        <v>79</v>
      </c>
      <c r="G406" t="s">
        <v>149</v>
      </c>
      <c r="H406" t="s">
        <v>292</v>
      </c>
      <c r="I406">
        <v>8</v>
      </c>
      <c r="J406" t="s">
        <v>298</v>
      </c>
      <c r="K406" t="s">
        <v>70</v>
      </c>
      <c r="L406" t="s">
        <v>656</v>
      </c>
      <c r="M406" t="s">
        <v>296</v>
      </c>
    </row>
    <row r="407" spans="1:13" x14ac:dyDescent="0.2">
      <c r="A407" t="s">
        <v>1632</v>
      </c>
      <c r="B407" t="s">
        <v>1013</v>
      </c>
      <c r="C407" s="107">
        <v>5500</v>
      </c>
      <c r="D407" t="s">
        <v>1014</v>
      </c>
      <c r="E407" t="s">
        <v>636</v>
      </c>
      <c r="F407" t="s">
        <v>1015</v>
      </c>
      <c r="G407" t="s">
        <v>159</v>
      </c>
      <c r="H407" t="s">
        <v>1016</v>
      </c>
      <c r="I407">
        <v>8</v>
      </c>
      <c r="J407" t="s">
        <v>298</v>
      </c>
      <c r="K407" t="s">
        <v>70</v>
      </c>
      <c r="L407" t="s">
        <v>318</v>
      </c>
      <c r="M407" t="s">
        <v>296</v>
      </c>
    </row>
    <row r="408" spans="1:13" x14ac:dyDescent="0.2">
      <c r="A408" t="s">
        <v>1633</v>
      </c>
      <c r="B408" t="s">
        <v>1634</v>
      </c>
      <c r="C408" s="107">
        <v>1100</v>
      </c>
      <c r="D408" t="s">
        <v>1628</v>
      </c>
      <c r="F408" t="s">
        <v>382</v>
      </c>
      <c r="G408" t="s">
        <v>149</v>
      </c>
      <c r="H408" t="s">
        <v>383</v>
      </c>
      <c r="I408">
        <v>8</v>
      </c>
      <c r="J408" t="s">
        <v>298</v>
      </c>
      <c r="K408" t="s">
        <v>70</v>
      </c>
      <c r="L408" t="s">
        <v>1635</v>
      </c>
      <c r="M408" t="s">
        <v>296</v>
      </c>
    </row>
    <row r="409" spans="1:13" x14ac:dyDescent="0.2">
      <c r="A409" t="s">
        <v>1636</v>
      </c>
      <c r="B409" t="s">
        <v>1017</v>
      </c>
      <c r="C409" s="107">
        <v>9500</v>
      </c>
      <c r="D409" t="s">
        <v>739</v>
      </c>
      <c r="F409" t="s">
        <v>158</v>
      </c>
      <c r="G409" t="s">
        <v>149</v>
      </c>
      <c r="H409" t="s">
        <v>300</v>
      </c>
      <c r="I409">
        <v>8</v>
      </c>
      <c r="J409" t="s">
        <v>298</v>
      </c>
      <c r="K409" t="s">
        <v>70</v>
      </c>
      <c r="L409" t="s">
        <v>318</v>
      </c>
      <c r="M409" t="s">
        <v>296</v>
      </c>
    </row>
    <row r="410" spans="1:13" x14ac:dyDescent="0.2">
      <c r="A410" t="s">
        <v>1637</v>
      </c>
      <c r="B410" t="s">
        <v>629</v>
      </c>
      <c r="C410" s="107">
        <v>314761.78999999998</v>
      </c>
      <c r="D410" t="s">
        <v>630</v>
      </c>
      <c r="F410" t="s">
        <v>158</v>
      </c>
      <c r="G410" t="s">
        <v>149</v>
      </c>
      <c r="H410" t="s">
        <v>631</v>
      </c>
      <c r="I410">
        <v>8</v>
      </c>
      <c r="J410" t="s">
        <v>298</v>
      </c>
      <c r="K410" t="s">
        <v>70</v>
      </c>
      <c r="L410" t="s">
        <v>1023</v>
      </c>
      <c r="M410" t="s">
        <v>296</v>
      </c>
    </row>
    <row r="411" spans="1:13" x14ac:dyDescent="0.2">
      <c r="A411" t="s">
        <v>2347</v>
      </c>
      <c r="B411" t="s">
        <v>2348</v>
      </c>
      <c r="C411" s="107">
        <v>2200</v>
      </c>
      <c r="D411" t="s">
        <v>2349</v>
      </c>
      <c r="F411" t="s">
        <v>2350</v>
      </c>
      <c r="G411" t="s">
        <v>177</v>
      </c>
      <c r="H411" t="s">
        <v>2351</v>
      </c>
      <c r="I411">
        <v>8</v>
      </c>
      <c r="J411" t="s">
        <v>298</v>
      </c>
      <c r="K411" t="s">
        <v>70</v>
      </c>
      <c r="L411" t="s">
        <v>318</v>
      </c>
      <c r="M411" t="s">
        <v>296</v>
      </c>
    </row>
    <row r="412" spans="1:13" x14ac:dyDescent="0.2">
      <c r="A412" t="s">
        <v>2352</v>
      </c>
      <c r="B412" t="s">
        <v>2353</v>
      </c>
      <c r="C412" s="107">
        <v>1681.68</v>
      </c>
      <c r="D412" t="s">
        <v>2354</v>
      </c>
      <c r="F412" t="s">
        <v>2355</v>
      </c>
      <c r="G412" t="s">
        <v>156</v>
      </c>
      <c r="H412" t="s">
        <v>2356</v>
      </c>
      <c r="I412">
        <v>8</v>
      </c>
      <c r="J412" t="s">
        <v>298</v>
      </c>
      <c r="K412" t="s">
        <v>70</v>
      </c>
      <c r="L412" t="s">
        <v>2357</v>
      </c>
      <c r="M412" t="s">
        <v>296</v>
      </c>
    </row>
    <row r="413" spans="1:13" x14ac:dyDescent="0.2">
      <c r="A413" t="s">
        <v>2358</v>
      </c>
      <c r="B413" t="s">
        <v>2359</v>
      </c>
      <c r="C413" s="107">
        <v>2366.9499999999998</v>
      </c>
      <c r="D413" t="s">
        <v>2360</v>
      </c>
      <c r="F413" t="s">
        <v>2361</v>
      </c>
      <c r="G413" t="s">
        <v>350</v>
      </c>
      <c r="H413" t="s">
        <v>2362</v>
      </c>
      <c r="I413">
        <v>8</v>
      </c>
      <c r="J413" t="s">
        <v>298</v>
      </c>
      <c r="K413" t="s">
        <v>70</v>
      </c>
      <c r="L413" t="s">
        <v>318</v>
      </c>
      <c r="M413" t="s">
        <v>296</v>
      </c>
    </row>
    <row r="414" spans="1:13" x14ac:dyDescent="0.2">
      <c r="A414" t="s">
        <v>2363</v>
      </c>
      <c r="B414" t="s">
        <v>2364</v>
      </c>
      <c r="C414" s="107">
        <v>7385.46</v>
      </c>
      <c r="D414" t="s">
        <v>2365</v>
      </c>
      <c r="F414" t="s">
        <v>2366</v>
      </c>
      <c r="G414" t="s">
        <v>177</v>
      </c>
      <c r="H414" t="s">
        <v>2367</v>
      </c>
      <c r="I414">
        <v>8</v>
      </c>
      <c r="J414" t="s">
        <v>298</v>
      </c>
      <c r="K414" t="s">
        <v>70</v>
      </c>
      <c r="L414" t="s">
        <v>2368</v>
      </c>
      <c r="M414" t="s">
        <v>296</v>
      </c>
    </row>
    <row r="415" spans="1:13" x14ac:dyDescent="0.2">
      <c r="A415" t="s">
        <v>2369</v>
      </c>
      <c r="B415" t="s">
        <v>2370</v>
      </c>
      <c r="C415" s="107">
        <v>2550</v>
      </c>
      <c r="D415" t="s">
        <v>2371</v>
      </c>
      <c r="F415" t="s">
        <v>597</v>
      </c>
      <c r="G415" t="s">
        <v>148</v>
      </c>
      <c r="H415" t="s">
        <v>2372</v>
      </c>
      <c r="I415">
        <v>8</v>
      </c>
      <c r="J415" t="s">
        <v>298</v>
      </c>
      <c r="K415" t="s">
        <v>70</v>
      </c>
      <c r="L415" t="s">
        <v>2373</v>
      </c>
      <c r="M415" t="s">
        <v>296</v>
      </c>
    </row>
    <row r="416" spans="1:13" x14ac:dyDescent="0.2">
      <c r="A416" t="s">
        <v>2374</v>
      </c>
      <c r="B416" t="s">
        <v>2375</v>
      </c>
      <c r="C416" s="107">
        <v>4495</v>
      </c>
      <c r="D416" t="s">
        <v>2376</v>
      </c>
      <c r="F416" t="s">
        <v>1463</v>
      </c>
      <c r="G416" t="s">
        <v>338</v>
      </c>
      <c r="H416" t="s">
        <v>2377</v>
      </c>
      <c r="I416">
        <v>8</v>
      </c>
      <c r="J416" t="s">
        <v>298</v>
      </c>
      <c r="K416" t="s">
        <v>70</v>
      </c>
      <c r="L416" t="s">
        <v>2378</v>
      </c>
      <c r="M416" t="s">
        <v>296</v>
      </c>
    </row>
    <row r="417" spans="1:13" x14ac:dyDescent="0.2">
      <c r="A417" t="s">
        <v>2379</v>
      </c>
      <c r="B417" t="s">
        <v>2380</v>
      </c>
      <c r="C417" s="107">
        <v>2220</v>
      </c>
      <c r="D417" t="s">
        <v>2381</v>
      </c>
      <c r="E417" t="s">
        <v>2382</v>
      </c>
      <c r="F417" t="s">
        <v>2383</v>
      </c>
      <c r="G417" t="s">
        <v>170</v>
      </c>
      <c r="H417" t="s">
        <v>2384</v>
      </c>
      <c r="I417">
        <v>8</v>
      </c>
      <c r="J417" t="s">
        <v>298</v>
      </c>
      <c r="K417" t="s">
        <v>70</v>
      </c>
      <c r="L417" t="s">
        <v>2385</v>
      </c>
      <c r="M417" t="s">
        <v>296</v>
      </c>
    </row>
    <row r="418" spans="1:13" x14ac:dyDescent="0.2">
      <c r="A418" t="s">
        <v>2386</v>
      </c>
      <c r="B418" t="s">
        <v>2387</v>
      </c>
      <c r="C418" s="107">
        <v>5644.29</v>
      </c>
      <c r="D418" t="s">
        <v>400</v>
      </c>
      <c r="F418" t="s">
        <v>996</v>
      </c>
      <c r="G418" t="s">
        <v>174</v>
      </c>
      <c r="H418" t="s">
        <v>401</v>
      </c>
      <c r="I418">
        <v>8</v>
      </c>
      <c r="J418" t="s">
        <v>298</v>
      </c>
      <c r="K418" t="s">
        <v>70</v>
      </c>
      <c r="L418" t="s">
        <v>2388</v>
      </c>
      <c r="M418" t="s">
        <v>296</v>
      </c>
    </row>
    <row r="419" spans="1:13" x14ac:dyDescent="0.2">
      <c r="A419" t="s">
        <v>2389</v>
      </c>
      <c r="B419" t="s">
        <v>2390</v>
      </c>
      <c r="C419" s="107">
        <v>4401.25</v>
      </c>
      <c r="D419" t="s">
        <v>2391</v>
      </c>
      <c r="F419" t="s">
        <v>2392</v>
      </c>
      <c r="G419" t="s">
        <v>146</v>
      </c>
      <c r="H419" t="s">
        <v>2393</v>
      </c>
      <c r="I419">
        <v>8</v>
      </c>
      <c r="J419" t="s">
        <v>298</v>
      </c>
      <c r="K419" t="s">
        <v>70</v>
      </c>
      <c r="L419" t="s">
        <v>2394</v>
      </c>
      <c r="M419" t="s">
        <v>296</v>
      </c>
    </row>
    <row r="420" spans="1:13" x14ac:dyDescent="0.2">
      <c r="A420" t="s">
        <v>2395</v>
      </c>
      <c r="B420" t="s">
        <v>2396</v>
      </c>
      <c r="C420" s="107">
        <v>107084.14</v>
      </c>
      <c r="D420" t="s">
        <v>2397</v>
      </c>
      <c r="F420" t="s">
        <v>2398</v>
      </c>
      <c r="G420" t="s">
        <v>148</v>
      </c>
      <c r="H420" t="s">
        <v>2399</v>
      </c>
      <c r="I420">
        <v>8</v>
      </c>
      <c r="J420" t="s">
        <v>298</v>
      </c>
      <c r="K420" t="s">
        <v>70</v>
      </c>
      <c r="L420" t="s">
        <v>2400</v>
      </c>
      <c r="M420" t="s">
        <v>296</v>
      </c>
    </row>
  </sheetData>
  <sortState xmlns:xlrd2="http://schemas.microsoft.com/office/spreadsheetml/2017/richdata2" ref="A2:M420">
    <sortCondition ref="I2:I420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320"/>
  <sheetViews>
    <sheetView workbookViewId="0">
      <selection activeCell="C2" sqref="C2"/>
    </sheetView>
  </sheetViews>
  <sheetFormatPr defaultRowHeight="12.75" x14ac:dyDescent="0.2"/>
  <cols>
    <col min="1" max="1" width="17.28515625" bestFit="1" customWidth="1"/>
    <col min="2" max="2" width="32" bestFit="1" customWidth="1"/>
    <col min="3" max="3" width="12.42578125" bestFit="1" customWidth="1"/>
    <col min="4" max="4" width="29.7109375" bestFit="1" customWidth="1"/>
    <col min="5" max="5" width="29" bestFit="1" customWidth="1"/>
    <col min="6" max="6" width="17.7109375" bestFit="1" customWidth="1"/>
    <col min="7" max="7" width="7" bestFit="1" customWidth="1"/>
    <col min="8" max="8" width="10.7109375" bestFit="1" customWidth="1"/>
    <col min="9" max="10" width="6.42578125" customWidth="1"/>
    <col min="11" max="11" width="7" customWidth="1"/>
    <col min="12" max="12" width="40.140625" bestFit="1" customWidth="1"/>
    <col min="13" max="13" width="47.140625" bestFit="1" customWidth="1"/>
  </cols>
  <sheetData>
    <row r="1" spans="1:13" ht="15" x14ac:dyDescent="0.25">
      <c r="A1" s="106" t="s">
        <v>1697</v>
      </c>
      <c r="B1" s="106" t="s">
        <v>1698</v>
      </c>
      <c r="C1" s="106" t="s">
        <v>110</v>
      </c>
      <c r="D1" s="103" t="s">
        <v>1115</v>
      </c>
      <c r="E1" s="103" t="s">
        <v>1116</v>
      </c>
      <c r="F1" s="103" t="s">
        <v>212</v>
      </c>
      <c r="G1" s="103" t="s">
        <v>213</v>
      </c>
      <c r="H1" s="103" t="s">
        <v>214</v>
      </c>
      <c r="I1" s="103" t="s">
        <v>1117</v>
      </c>
      <c r="J1" s="103" t="s">
        <v>548</v>
      </c>
      <c r="K1" s="103" t="s">
        <v>549</v>
      </c>
      <c r="L1" s="103" t="s">
        <v>411</v>
      </c>
      <c r="M1" s="103" t="s">
        <v>1118</v>
      </c>
    </row>
    <row r="2" spans="1:13" x14ac:dyDescent="0.2">
      <c r="A2">
        <v>184643</v>
      </c>
      <c r="B2" t="s">
        <v>935</v>
      </c>
      <c r="C2" s="107">
        <v>14000</v>
      </c>
      <c r="D2" t="s">
        <v>936</v>
      </c>
      <c r="F2" t="s">
        <v>937</v>
      </c>
      <c r="G2" t="s">
        <v>21</v>
      </c>
      <c r="H2" t="s">
        <v>938</v>
      </c>
      <c r="I2">
        <v>1</v>
      </c>
      <c r="J2" t="s">
        <v>321</v>
      </c>
      <c r="K2" t="s">
        <v>322</v>
      </c>
      <c r="L2" t="s">
        <v>939</v>
      </c>
      <c r="M2" t="s">
        <v>341</v>
      </c>
    </row>
    <row r="3" spans="1:13" x14ac:dyDescent="0.2">
      <c r="A3">
        <v>48228</v>
      </c>
      <c r="B3" t="s">
        <v>412</v>
      </c>
      <c r="C3" s="107">
        <v>61079.85</v>
      </c>
      <c r="D3" t="s">
        <v>740</v>
      </c>
      <c r="F3" t="s">
        <v>151</v>
      </c>
      <c r="G3" t="s">
        <v>148</v>
      </c>
      <c r="H3" t="s">
        <v>327</v>
      </c>
      <c r="I3">
        <v>1</v>
      </c>
      <c r="J3" t="s">
        <v>321</v>
      </c>
      <c r="K3" t="s">
        <v>322</v>
      </c>
      <c r="L3" t="s">
        <v>323</v>
      </c>
      <c r="M3" t="s">
        <v>341</v>
      </c>
    </row>
    <row r="4" spans="1:13" x14ac:dyDescent="0.2">
      <c r="A4">
        <v>177512</v>
      </c>
      <c r="B4" t="s">
        <v>741</v>
      </c>
      <c r="C4" s="107">
        <v>38287</v>
      </c>
      <c r="D4" t="s">
        <v>742</v>
      </c>
      <c r="F4" t="s">
        <v>743</v>
      </c>
      <c r="G4" t="s">
        <v>146</v>
      </c>
      <c r="H4" t="s">
        <v>744</v>
      </c>
      <c r="I4">
        <v>1</v>
      </c>
      <c r="J4" t="s">
        <v>321</v>
      </c>
      <c r="K4" t="s">
        <v>322</v>
      </c>
      <c r="L4" t="s">
        <v>323</v>
      </c>
      <c r="M4" t="s">
        <v>341</v>
      </c>
    </row>
    <row r="5" spans="1:13" x14ac:dyDescent="0.2">
      <c r="A5">
        <v>37173</v>
      </c>
      <c r="B5" t="s">
        <v>413</v>
      </c>
      <c r="C5" s="107">
        <v>144503.61000000002</v>
      </c>
      <c r="D5" t="s">
        <v>1122</v>
      </c>
      <c r="F5" t="s">
        <v>154</v>
      </c>
      <c r="G5" t="s">
        <v>149</v>
      </c>
      <c r="H5" t="s">
        <v>1123</v>
      </c>
      <c r="I5">
        <v>1</v>
      </c>
      <c r="J5" t="s">
        <v>321</v>
      </c>
      <c r="K5" t="s">
        <v>322</v>
      </c>
      <c r="L5" t="s">
        <v>340</v>
      </c>
      <c r="M5" t="s">
        <v>341</v>
      </c>
    </row>
    <row r="6" spans="1:13" x14ac:dyDescent="0.2">
      <c r="A6">
        <v>202</v>
      </c>
      <c r="B6" t="s">
        <v>414</v>
      </c>
      <c r="C6" s="107">
        <v>326436.11</v>
      </c>
      <c r="D6" t="s">
        <v>324</v>
      </c>
      <c r="F6" t="s">
        <v>325</v>
      </c>
      <c r="G6" t="s">
        <v>155</v>
      </c>
      <c r="H6" t="s">
        <v>326</v>
      </c>
      <c r="I6">
        <v>1</v>
      </c>
      <c r="J6" t="s">
        <v>321</v>
      </c>
      <c r="K6" t="s">
        <v>322</v>
      </c>
      <c r="L6" t="s">
        <v>323</v>
      </c>
      <c r="M6" t="s">
        <v>341</v>
      </c>
    </row>
    <row r="7" spans="1:13" x14ac:dyDescent="0.2">
      <c r="A7">
        <v>220290</v>
      </c>
      <c r="B7" t="s">
        <v>1702</v>
      </c>
      <c r="C7" s="107">
        <v>1515</v>
      </c>
      <c r="D7" t="s">
        <v>1703</v>
      </c>
      <c r="E7" t="s">
        <v>1704</v>
      </c>
      <c r="F7" t="s">
        <v>169</v>
      </c>
      <c r="G7" t="s">
        <v>170</v>
      </c>
      <c r="H7" t="s">
        <v>1705</v>
      </c>
      <c r="I7">
        <v>1</v>
      </c>
      <c r="J7" t="s">
        <v>321</v>
      </c>
      <c r="K7" t="s">
        <v>322</v>
      </c>
      <c r="L7" t="s">
        <v>1706</v>
      </c>
      <c r="M7" t="s">
        <v>341</v>
      </c>
    </row>
    <row r="8" spans="1:13" x14ac:dyDescent="0.2">
      <c r="A8">
        <v>153546</v>
      </c>
      <c r="B8" t="s">
        <v>673</v>
      </c>
      <c r="C8" s="107">
        <v>10980</v>
      </c>
      <c r="D8" t="s">
        <v>674</v>
      </c>
      <c r="E8" t="s">
        <v>675</v>
      </c>
      <c r="F8" t="s">
        <v>171</v>
      </c>
      <c r="G8" t="s">
        <v>166</v>
      </c>
      <c r="H8" t="s">
        <v>676</v>
      </c>
      <c r="I8">
        <v>1</v>
      </c>
      <c r="J8" t="s">
        <v>321</v>
      </c>
      <c r="K8" t="s">
        <v>322</v>
      </c>
      <c r="L8" t="s">
        <v>46</v>
      </c>
      <c r="M8" t="s">
        <v>341</v>
      </c>
    </row>
    <row r="9" spans="1:13" x14ac:dyDescent="0.2">
      <c r="A9">
        <v>831</v>
      </c>
      <c r="B9" t="s">
        <v>415</v>
      </c>
      <c r="C9" s="107">
        <v>181072.3</v>
      </c>
      <c r="D9" t="s">
        <v>328</v>
      </c>
      <c r="F9" t="s">
        <v>329</v>
      </c>
      <c r="G9" t="s">
        <v>148</v>
      </c>
      <c r="H9" t="s">
        <v>330</v>
      </c>
      <c r="I9">
        <v>1</v>
      </c>
      <c r="J9" t="s">
        <v>321</v>
      </c>
      <c r="K9" t="s">
        <v>322</v>
      </c>
      <c r="L9" t="s">
        <v>323</v>
      </c>
      <c r="M9" t="s">
        <v>341</v>
      </c>
    </row>
    <row r="10" spans="1:13" x14ac:dyDescent="0.2">
      <c r="A10">
        <v>330</v>
      </c>
      <c r="B10" t="s">
        <v>416</v>
      </c>
      <c r="C10" s="107">
        <v>510759</v>
      </c>
      <c r="D10" t="s">
        <v>335</v>
      </c>
      <c r="F10" t="s">
        <v>336</v>
      </c>
      <c r="G10" t="s">
        <v>157</v>
      </c>
      <c r="H10" t="s">
        <v>337</v>
      </c>
      <c r="I10">
        <v>1</v>
      </c>
      <c r="J10" t="s">
        <v>321</v>
      </c>
      <c r="K10" t="s">
        <v>322</v>
      </c>
      <c r="L10" t="s">
        <v>331</v>
      </c>
      <c r="M10" t="s">
        <v>341</v>
      </c>
    </row>
    <row r="11" spans="1:13" x14ac:dyDescent="0.2">
      <c r="A11">
        <v>213207</v>
      </c>
      <c r="B11" t="s">
        <v>1708</v>
      </c>
      <c r="C11" s="107">
        <v>2345</v>
      </c>
      <c r="D11" t="s">
        <v>1709</v>
      </c>
      <c r="E11" t="s">
        <v>657</v>
      </c>
      <c r="F11" t="s">
        <v>1710</v>
      </c>
      <c r="H11" t="s">
        <v>1711</v>
      </c>
      <c r="I11">
        <v>1</v>
      </c>
      <c r="J11" t="s">
        <v>321</v>
      </c>
      <c r="K11" t="s">
        <v>322</v>
      </c>
      <c r="L11" t="s">
        <v>939</v>
      </c>
      <c r="M11" t="s">
        <v>341</v>
      </c>
    </row>
    <row r="12" spans="1:13" x14ac:dyDescent="0.2">
      <c r="A12">
        <v>220137</v>
      </c>
      <c r="B12" t="s">
        <v>1713</v>
      </c>
      <c r="C12" s="107">
        <v>7500</v>
      </c>
      <c r="D12" t="s">
        <v>1714</v>
      </c>
      <c r="F12" t="s">
        <v>1715</v>
      </c>
      <c r="G12" t="s">
        <v>157</v>
      </c>
      <c r="H12" t="s">
        <v>1716</v>
      </c>
      <c r="I12">
        <v>1</v>
      </c>
      <c r="J12" t="s">
        <v>321</v>
      </c>
      <c r="K12" t="s">
        <v>322</v>
      </c>
      <c r="L12" t="s">
        <v>939</v>
      </c>
      <c r="M12" t="s">
        <v>341</v>
      </c>
    </row>
    <row r="13" spans="1:13" x14ac:dyDescent="0.2">
      <c r="A13">
        <v>2518</v>
      </c>
      <c r="B13" t="s">
        <v>417</v>
      </c>
      <c r="C13" s="107">
        <v>104763.92</v>
      </c>
      <c r="D13" t="s">
        <v>418</v>
      </c>
      <c r="F13" t="s">
        <v>161</v>
      </c>
      <c r="G13" t="s">
        <v>155</v>
      </c>
      <c r="H13" t="s">
        <v>339</v>
      </c>
      <c r="I13">
        <v>1</v>
      </c>
      <c r="J13" t="s">
        <v>321</v>
      </c>
      <c r="K13" t="s">
        <v>322</v>
      </c>
      <c r="L13" t="s">
        <v>331</v>
      </c>
      <c r="M13" t="s">
        <v>341</v>
      </c>
    </row>
    <row r="14" spans="1:13" x14ac:dyDescent="0.2">
      <c r="A14">
        <v>198938</v>
      </c>
      <c r="B14" t="s">
        <v>941</v>
      </c>
      <c r="C14" s="107">
        <v>177994.11</v>
      </c>
      <c r="D14" t="s">
        <v>942</v>
      </c>
      <c r="E14" t="s">
        <v>635</v>
      </c>
      <c r="F14" t="s">
        <v>196</v>
      </c>
      <c r="G14" t="s">
        <v>149</v>
      </c>
      <c r="H14" t="s">
        <v>234</v>
      </c>
      <c r="I14">
        <v>1</v>
      </c>
      <c r="J14" t="s">
        <v>321</v>
      </c>
      <c r="K14" t="s">
        <v>322</v>
      </c>
      <c r="L14" t="s">
        <v>943</v>
      </c>
      <c r="M14" t="s">
        <v>341</v>
      </c>
    </row>
    <row r="15" spans="1:13" x14ac:dyDescent="0.2">
      <c r="A15">
        <v>169174</v>
      </c>
      <c r="B15" t="s">
        <v>746</v>
      </c>
      <c r="C15" s="107">
        <v>2949.3</v>
      </c>
      <c r="D15" t="s">
        <v>747</v>
      </c>
      <c r="F15" t="s">
        <v>195</v>
      </c>
      <c r="G15" t="s">
        <v>149</v>
      </c>
      <c r="H15" t="s">
        <v>233</v>
      </c>
      <c r="I15">
        <v>1</v>
      </c>
      <c r="J15" t="s">
        <v>321</v>
      </c>
      <c r="K15" t="s">
        <v>322</v>
      </c>
      <c r="L15" t="s">
        <v>784</v>
      </c>
      <c r="M15" t="s">
        <v>341</v>
      </c>
    </row>
    <row r="16" spans="1:13" x14ac:dyDescent="0.2">
      <c r="A16">
        <v>65</v>
      </c>
      <c r="B16" t="s">
        <v>419</v>
      </c>
      <c r="C16" s="107">
        <v>3657</v>
      </c>
      <c r="D16" t="s">
        <v>332</v>
      </c>
      <c r="F16" t="s">
        <v>333</v>
      </c>
      <c r="G16" t="s">
        <v>146</v>
      </c>
      <c r="H16" t="s">
        <v>334</v>
      </c>
      <c r="I16">
        <v>1</v>
      </c>
      <c r="J16" t="s">
        <v>321</v>
      </c>
      <c r="K16" t="s">
        <v>322</v>
      </c>
      <c r="L16" t="s">
        <v>331</v>
      </c>
      <c r="M16" t="s">
        <v>341</v>
      </c>
    </row>
    <row r="17" spans="1:13" x14ac:dyDescent="0.2">
      <c r="A17">
        <v>86217</v>
      </c>
      <c r="B17" t="s">
        <v>984</v>
      </c>
      <c r="C17" s="107">
        <v>18934.310000000001</v>
      </c>
      <c r="D17" t="s">
        <v>1145</v>
      </c>
      <c r="F17" t="s">
        <v>1146</v>
      </c>
      <c r="G17" t="s">
        <v>179</v>
      </c>
      <c r="H17" t="s">
        <v>1147</v>
      </c>
      <c r="I17">
        <v>1</v>
      </c>
      <c r="J17" t="s">
        <v>321</v>
      </c>
      <c r="K17" t="s">
        <v>322</v>
      </c>
      <c r="L17" t="s">
        <v>331</v>
      </c>
      <c r="M17" t="s">
        <v>341</v>
      </c>
    </row>
    <row r="18" spans="1:13" x14ac:dyDescent="0.2">
      <c r="A18">
        <v>199846</v>
      </c>
      <c r="B18" t="s">
        <v>1729</v>
      </c>
      <c r="C18" s="107">
        <v>9987.5</v>
      </c>
      <c r="D18" t="s">
        <v>1730</v>
      </c>
      <c r="E18" t="s">
        <v>1004</v>
      </c>
      <c r="F18" t="s">
        <v>710</v>
      </c>
      <c r="G18" t="s">
        <v>174</v>
      </c>
      <c r="H18" t="s">
        <v>1731</v>
      </c>
      <c r="I18">
        <v>1</v>
      </c>
      <c r="J18" t="s">
        <v>321</v>
      </c>
      <c r="K18" t="s">
        <v>322</v>
      </c>
      <c r="L18" t="s">
        <v>331</v>
      </c>
      <c r="M18" t="s">
        <v>341</v>
      </c>
    </row>
    <row r="19" spans="1:13" x14ac:dyDescent="0.2">
      <c r="A19">
        <v>202767</v>
      </c>
      <c r="B19" t="s">
        <v>1536</v>
      </c>
      <c r="C19" s="107">
        <v>9842</v>
      </c>
      <c r="D19" t="s">
        <v>1537</v>
      </c>
      <c r="E19" t="s">
        <v>1004</v>
      </c>
      <c r="F19" t="s">
        <v>171</v>
      </c>
      <c r="G19" t="s">
        <v>166</v>
      </c>
      <c r="H19" t="s">
        <v>1538</v>
      </c>
      <c r="I19">
        <v>1</v>
      </c>
      <c r="J19" t="s">
        <v>321</v>
      </c>
      <c r="K19" t="s">
        <v>322</v>
      </c>
      <c r="L19" t="s">
        <v>1539</v>
      </c>
      <c r="M19" t="s">
        <v>341</v>
      </c>
    </row>
    <row r="20" spans="1:13" x14ac:dyDescent="0.2">
      <c r="A20">
        <v>147042</v>
      </c>
      <c r="B20" t="s">
        <v>1546</v>
      </c>
      <c r="C20" s="107">
        <v>1495</v>
      </c>
      <c r="D20" t="s">
        <v>1547</v>
      </c>
      <c r="F20" t="s">
        <v>1548</v>
      </c>
      <c r="G20" t="s">
        <v>148</v>
      </c>
      <c r="H20" t="s">
        <v>1549</v>
      </c>
      <c r="I20">
        <v>1</v>
      </c>
      <c r="J20" t="s">
        <v>321</v>
      </c>
      <c r="K20" t="s">
        <v>322</v>
      </c>
      <c r="L20" t="s">
        <v>1550</v>
      </c>
      <c r="M20" t="s">
        <v>341</v>
      </c>
    </row>
    <row r="21" spans="1:13" x14ac:dyDescent="0.2">
      <c r="A21">
        <v>209298</v>
      </c>
      <c r="B21" t="s">
        <v>1552</v>
      </c>
      <c r="C21" s="107">
        <v>16500</v>
      </c>
      <c r="D21" t="s">
        <v>1553</v>
      </c>
      <c r="F21" t="s">
        <v>1554</v>
      </c>
      <c r="G21" t="s">
        <v>168</v>
      </c>
      <c r="H21" t="s">
        <v>1555</v>
      </c>
      <c r="I21">
        <v>1</v>
      </c>
      <c r="J21" t="s">
        <v>321</v>
      </c>
      <c r="K21" t="s">
        <v>322</v>
      </c>
      <c r="L21" t="s">
        <v>1129</v>
      </c>
      <c r="M21" t="s">
        <v>341</v>
      </c>
    </row>
    <row r="22" spans="1:13" x14ac:dyDescent="0.2">
      <c r="A22">
        <v>201761</v>
      </c>
      <c r="B22" t="s">
        <v>1150</v>
      </c>
      <c r="C22" s="107">
        <v>8872.5</v>
      </c>
      <c r="D22" t="s">
        <v>1151</v>
      </c>
      <c r="F22" t="s">
        <v>1152</v>
      </c>
      <c r="G22" t="s">
        <v>146</v>
      </c>
      <c r="H22" t="s">
        <v>1153</v>
      </c>
      <c r="I22">
        <v>1</v>
      </c>
      <c r="J22" t="s">
        <v>321</v>
      </c>
      <c r="K22" t="s">
        <v>322</v>
      </c>
      <c r="L22" t="s">
        <v>331</v>
      </c>
      <c r="M22" t="s">
        <v>341</v>
      </c>
    </row>
    <row r="23" spans="1:13" x14ac:dyDescent="0.2">
      <c r="A23">
        <v>129660</v>
      </c>
      <c r="B23" t="s">
        <v>422</v>
      </c>
      <c r="C23" s="107">
        <v>77595</v>
      </c>
      <c r="D23" t="s">
        <v>423</v>
      </c>
      <c r="F23" t="s">
        <v>176</v>
      </c>
      <c r="G23" t="s">
        <v>148</v>
      </c>
      <c r="H23" t="s">
        <v>424</v>
      </c>
      <c r="I23">
        <v>1</v>
      </c>
      <c r="J23" t="s">
        <v>321</v>
      </c>
      <c r="K23" t="s">
        <v>322</v>
      </c>
      <c r="L23" t="s">
        <v>425</v>
      </c>
      <c r="M23" t="s">
        <v>341</v>
      </c>
    </row>
    <row r="24" spans="1:13" x14ac:dyDescent="0.2">
      <c r="A24">
        <v>1068</v>
      </c>
      <c r="B24" t="s">
        <v>1041</v>
      </c>
      <c r="C24" s="107">
        <v>86992.03</v>
      </c>
      <c r="D24" t="s">
        <v>1042</v>
      </c>
      <c r="F24" t="s">
        <v>164</v>
      </c>
      <c r="G24" t="s">
        <v>153</v>
      </c>
      <c r="H24" t="s">
        <v>1043</v>
      </c>
      <c r="I24">
        <v>2</v>
      </c>
      <c r="J24" t="s">
        <v>321</v>
      </c>
      <c r="K24" t="s">
        <v>342</v>
      </c>
      <c r="L24" t="s">
        <v>343</v>
      </c>
      <c r="M24" t="s">
        <v>377</v>
      </c>
    </row>
    <row r="25" spans="1:13" x14ac:dyDescent="0.2">
      <c r="A25">
        <v>72421</v>
      </c>
      <c r="B25" t="s">
        <v>1733</v>
      </c>
      <c r="C25" s="107">
        <v>157.9</v>
      </c>
      <c r="D25" t="s">
        <v>1734</v>
      </c>
      <c r="F25" t="s">
        <v>1735</v>
      </c>
      <c r="G25" t="s">
        <v>166</v>
      </c>
      <c r="H25" t="s">
        <v>1736</v>
      </c>
      <c r="I25">
        <v>2</v>
      </c>
      <c r="J25" t="s">
        <v>321</v>
      </c>
      <c r="K25" t="s">
        <v>342</v>
      </c>
      <c r="L25" t="s">
        <v>351</v>
      </c>
      <c r="M25" t="s">
        <v>377</v>
      </c>
    </row>
    <row r="26" spans="1:13" x14ac:dyDescent="0.2">
      <c r="A26">
        <v>1130</v>
      </c>
      <c r="B26" t="s">
        <v>1157</v>
      </c>
      <c r="C26" s="107">
        <v>51409</v>
      </c>
      <c r="D26" t="s">
        <v>426</v>
      </c>
      <c r="F26" t="s">
        <v>427</v>
      </c>
      <c r="G26" t="s">
        <v>187</v>
      </c>
      <c r="H26" t="s">
        <v>428</v>
      </c>
      <c r="I26">
        <v>2</v>
      </c>
      <c r="J26" t="s">
        <v>321</v>
      </c>
      <c r="K26" t="s">
        <v>342</v>
      </c>
      <c r="L26" t="s">
        <v>343</v>
      </c>
      <c r="M26" t="s">
        <v>377</v>
      </c>
    </row>
    <row r="27" spans="1:13" x14ac:dyDescent="0.2">
      <c r="A27">
        <v>127</v>
      </c>
      <c r="B27" t="s">
        <v>1159</v>
      </c>
      <c r="C27" s="107">
        <v>169230.83</v>
      </c>
      <c r="D27" t="s">
        <v>344</v>
      </c>
      <c r="F27" t="s">
        <v>169</v>
      </c>
      <c r="G27" t="s">
        <v>170</v>
      </c>
      <c r="H27" t="s">
        <v>345</v>
      </c>
      <c r="I27">
        <v>2</v>
      </c>
      <c r="J27" t="s">
        <v>321</v>
      </c>
      <c r="K27" t="s">
        <v>342</v>
      </c>
      <c r="L27" t="s">
        <v>343</v>
      </c>
      <c r="M27" t="s">
        <v>377</v>
      </c>
    </row>
    <row r="28" spans="1:13" x14ac:dyDescent="0.2">
      <c r="A28">
        <v>140</v>
      </c>
      <c r="B28" t="s">
        <v>429</v>
      </c>
      <c r="C28" s="107">
        <v>5083.0199999999995</v>
      </c>
      <c r="D28" t="s">
        <v>1161</v>
      </c>
      <c r="F28" t="s">
        <v>370</v>
      </c>
      <c r="G28" t="s">
        <v>146</v>
      </c>
      <c r="H28" t="s">
        <v>371</v>
      </c>
      <c r="I28">
        <v>2</v>
      </c>
      <c r="J28" t="s">
        <v>321</v>
      </c>
      <c r="K28" t="s">
        <v>342</v>
      </c>
      <c r="L28" t="s">
        <v>550</v>
      </c>
      <c r="M28" t="s">
        <v>377</v>
      </c>
    </row>
    <row r="29" spans="1:13" x14ac:dyDescent="0.2">
      <c r="A29">
        <v>175833</v>
      </c>
      <c r="B29" t="s">
        <v>748</v>
      </c>
      <c r="C29" s="107">
        <v>4510.6899999999996</v>
      </c>
      <c r="D29" t="s">
        <v>749</v>
      </c>
      <c r="F29" t="s">
        <v>750</v>
      </c>
      <c r="G29" t="s">
        <v>149</v>
      </c>
      <c r="H29" t="s">
        <v>751</v>
      </c>
      <c r="I29">
        <v>2</v>
      </c>
      <c r="J29" t="s">
        <v>321</v>
      </c>
      <c r="K29" t="s">
        <v>342</v>
      </c>
      <c r="L29" t="s">
        <v>752</v>
      </c>
      <c r="M29" t="s">
        <v>377</v>
      </c>
    </row>
    <row r="30" spans="1:13" x14ac:dyDescent="0.2">
      <c r="A30">
        <v>343</v>
      </c>
      <c r="B30" t="s">
        <v>1044</v>
      </c>
      <c r="C30" s="107">
        <v>58304.750000000007</v>
      </c>
      <c r="D30" t="s">
        <v>1045</v>
      </c>
      <c r="F30" t="s">
        <v>1046</v>
      </c>
      <c r="G30" t="s">
        <v>155</v>
      </c>
      <c r="H30" t="s">
        <v>1047</v>
      </c>
      <c r="I30">
        <v>2</v>
      </c>
      <c r="J30" t="s">
        <v>321</v>
      </c>
      <c r="K30" t="s">
        <v>342</v>
      </c>
      <c r="L30" t="s">
        <v>1048</v>
      </c>
      <c r="M30" t="s">
        <v>377</v>
      </c>
    </row>
    <row r="31" spans="1:13" x14ac:dyDescent="0.2">
      <c r="A31">
        <v>212771</v>
      </c>
      <c r="B31" t="s">
        <v>1745</v>
      </c>
      <c r="C31" s="107">
        <v>6900</v>
      </c>
      <c r="D31" t="s">
        <v>1746</v>
      </c>
      <c r="F31" t="s">
        <v>1747</v>
      </c>
      <c r="G31" t="s">
        <v>172</v>
      </c>
      <c r="H31" t="s">
        <v>1748</v>
      </c>
      <c r="I31">
        <v>2</v>
      </c>
      <c r="J31" t="s">
        <v>321</v>
      </c>
      <c r="K31" t="s">
        <v>342</v>
      </c>
      <c r="L31" t="s">
        <v>1749</v>
      </c>
      <c r="M31" t="s">
        <v>377</v>
      </c>
    </row>
    <row r="32" spans="1:13" x14ac:dyDescent="0.2">
      <c r="A32">
        <v>195</v>
      </c>
      <c r="B32" t="s">
        <v>430</v>
      </c>
      <c r="C32" s="107">
        <v>5781.0500000000011</v>
      </c>
      <c r="D32" t="s">
        <v>374</v>
      </c>
      <c r="F32" t="s">
        <v>375</v>
      </c>
      <c r="G32" t="s">
        <v>165</v>
      </c>
      <c r="H32" t="s">
        <v>376</v>
      </c>
      <c r="I32">
        <v>2</v>
      </c>
      <c r="J32" t="s">
        <v>321</v>
      </c>
      <c r="K32" t="s">
        <v>342</v>
      </c>
      <c r="L32" t="s">
        <v>373</v>
      </c>
      <c r="M32" t="s">
        <v>377</v>
      </c>
    </row>
    <row r="33" spans="1:13" x14ac:dyDescent="0.2">
      <c r="A33">
        <v>36899</v>
      </c>
      <c r="B33" t="s">
        <v>431</v>
      </c>
      <c r="C33" s="107">
        <v>3315</v>
      </c>
      <c r="D33" t="s">
        <v>753</v>
      </c>
      <c r="E33" t="s">
        <v>754</v>
      </c>
      <c r="F33" t="s">
        <v>365</v>
      </c>
      <c r="G33" t="s">
        <v>174</v>
      </c>
      <c r="H33" t="s">
        <v>366</v>
      </c>
      <c r="I33">
        <v>2</v>
      </c>
      <c r="J33" t="s">
        <v>321</v>
      </c>
      <c r="K33" t="s">
        <v>342</v>
      </c>
      <c r="L33" t="s">
        <v>364</v>
      </c>
      <c r="M33" t="s">
        <v>377</v>
      </c>
    </row>
    <row r="34" spans="1:13" x14ac:dyDescent="0.2">
      <c r="A34">
        <v>341</v>
      </c>
      <c r="B34" t="s">
        <v>1751</v>
      </c>
      <c r="C34" s="107">
        <v>101.41</v>
      </c>
      <c r="D34" t="s">
        <v>1752</v>
      </c>
      <c r="F34" t="s">
        <v>1575</v>
      </c>
      <c r="G34" t="s">
        <v>350</v>
      </c>
      <c r="H34" t="s">
        <v>1753</v>
      </c>
      <c r="I34">
        <v>2</v>
      </c>
      <c r="J34" t="s">
        <v>321</v>
      </c>
      <c r="K34" t="s">
        <v>342</v>
      </c>
      <c r="L34" t="s">
        <v>1754</v>
      </c>
      <c r="M34" t="s">
        <v>377</v>
      </c>
    </row>
    <row r="35" spans="1:13" x14ac:dyDescent="0.2">
      <c r="A35">
        <v>220882</v>
      </c>
      <c r="B35" t="s">
        <v>1756</v>
      </c>
      <c r="C35" s="107">
        <v>15834.7</v>
      </c>
      <c r="D35" t="s">
        <v>1757</v>
      </c>
      <c r="F35" t="s">
        <v>1758</v>
      </c>
      <c r="G35" t="s">
        <v>185</v>
      </c>
      <c r="H35" t="s">
        <v>1759</v>
      </c>
      <c r="I35">
        <v>2</v>
      </c>
      <c r="J35" t="s">
        <v>321</v>
      </c>
      <c r="K35" t="s">
        <v>342</v>
      </c>
      <c r="L35" t="s">
        <v>1760</v>
      </c>
      <c r="M35" t="s">
        <v>377</v>
      </c>
    </row>
    <row r="36" spans="1:13" x14ac:dyDescent="0.2">
      <c r="A36">
        <v>188581</v>
      </c>
      <c r="B36" t="s">
        <v>1762</v>
      </c>
      <c r="C36" s="107">
        <v>2983.5699999999997</v>
      </c>
      <c r="D36" t="s">
        <v>1763</v>
      </c>
      <c r="F36" t="s">
        <v>1764</v>
      </c>
      <c r="G36" t="s">
        <v>149</v>
      </c>
      <c r="H36" t="s">
        <v>1765</v>
      </c>
      <c r="I36">
        <v>2</v>
      </c>
      <c r="J36" t="s">
        <v>321</v>
      </c>
      <c r="K36" t="s">
        <v>342</v>
      </c>
      <c r="L36" t="s">
        <v>1766</v>
      </c>
      <c r="M36" t="s">
        <v>377</v>
      </c>
    </row>
    <row r="37" spans="1:13" x14ac:dyDescent="0.2">
      <c r="A37">
        <v>471</v>
      </c>
      <c r="B37" t="s">
        <v>432</v>
      </c>
      <c r="C37" s="107">
        <v>28482.42</v>
      </c>
      <c r="D37" t="s">
        <v>755</v>
      </c>
      <c r="F37" t="s">
        <v>285</v>
      </c>
      <c r="G37" t="s">
        <v>286</v>
      </c>
      <c r="H37" t="s">
        <v>756</v>
      </c>
      <c r="I37">
        <v>2</v>
      </c>
      <c r="J37" t="s">
        <v>321</v>
      </c>
      <c r="K37" t="s">
        <v>342</v>
      </c>
      <c r="L37" t="s">
        <v>359</v>
      </c>
      <c r="M37" t="s">
        <v>377</v>
      </c>
    </row>
    <row r="38" spans="1:13" x14ac:dyDescent="0.2">
      <c r="A38">
        <v>484</v>
      </c>
      <c r="B38" t="s">
        <v>1049</v>
      </c>
      <c r="C38" s="107">
        <v>35311.770000000004</v>
      </c>
      <c r="D38" t="s">
        <v>757</v>
      </c>
      <c r="F38" t="s">
        <v>154</v>
      </c>
      <c r="G38" t="s">
        <v>149</v>
      </c>
      <c r="H38" t="s">
        <v>758</v>
      </c>
      <c r="I38">
        <v>2</v>
      </c>
      <c r="J38" t="s">
        <v>321</v>
      </c>
      <c r="K38" t="s">
        <v>342</v>
      </c>
      <c r="L38" t="s">
        <v>354</v>
      </c>
      <c r="M38" t="s">
        <v>377</v>
      </c>
    </row>
    <row r="39" spans="1:13" x14ac:dyDescent="0.2">
      <c r="A39">
        <v>77200</v>
      </c>
      <c r="B39" t="s">
        <v>1169</v>
      </c>
      <c r="C39" s="107">
        <v>3248.49</v>
      </c>
      <c r="D39" t="s">
        <v>551</v>
      </c>
      <c r="F39" t="s">
        <v>197</v>
      </c>
      <c r="G39" t="s">
        <v>149</v>
      </c>
      <c r="H39" t="s">
        <v>235</v>
      </c>
      <c r="I39">
        <v>2</v>
      </c>
      <c r="J39" t="s">
        <v>321</v>
      </c>
      <c r="K39" t="s">
        <v>342</v>
      </c>
      <c r="L39" t="s">
        <v>347</v>
      </c>
      <c r="M39" t="s">
        <v>377</v>
      </c>
    </row>
    <row r="40" spans="1:13" x14ac:dyDescent="0.2">
      <c r="A40">
        <v>133</v>
      </c>
      <c r="B40" t="s">
        <v>1773</v>
      </c>
      <c r="C40" s="107">
        <v>478.28000000000003</v>
      </c>
      <c r="D40" t="s">
        <v>1774</v>
      </c>
      <c r="E40" t="s">
        <v>1775</v>
      </c>
      <c r="F40" t="s">
        <v>1776</v>
      </c>
      <c r="G40" t="s">
        <v>156</v>
      </c>
      <c r="H40" t="s">
        <v>1777</v>
      </c>
      <c r="I40">
        <v>2</v>
      </c>
      <c r="J40" t="s">
        <v>321</v>
      </c>
      <c r="K40" t="s">
        <v>342</v>
      </c>
      <c r="L40" t="s">
        <v>351</v>
      </c>
      <c r="M40" t="s">
        <v>377</v>
      </c>
    </row>
    <row r="41" spans="1:13" x14ac:dyDescent="0.2">
      <c r="A41">
        <v>150780</v>
      </c>
      <c r="B41" t="s">
        <v>1779</v>
      </c>
      <c r="C41" s="107">
        <v>5423.6</v>
      </c>
      <c r="D41" t="s">
        <v>1780</v>
      </c>
      <c r="F41" t="s">
        <v>317</v>
      </c>
      <c r="G41" t="s">
        <v>1</v>
      </c>
      <c r="H41" t="s">
        <v>1781</v>
      </c>
      <c r="I41">
        <v>2</v>
      </c>
      <c r="J41" t="s">
        <v>321</v>
      </c>
      <c r="K41" t="s">
        <v>342</v>
      </c>
      <c r="L41" t="s">
        <v>351</v>
      </c>
      <c r="M41" t="s">
        <v>377</v>
      </c>
    </row>
    <row r="42" spans="1:13" x14ac:dyDescent="0.2">
      <c r="A42">
        <v>107977</v>
      </c>
      <c r="B42" t="s">
        <v>1055</v>
      </c>
      <c r="C42" s="107">
        <v>1555.6</v>
      </c>
      <c r="D42" t="s">
        <v>1056</v>
      </c>
      <c r="F42" t="s">
        <v>1057</v>
      </c>
      <c r="G42" t="s">
        <v>177</v>
      </c>
      <c r="H42" t="s">
        <v>1058</v>
      </c>
      <c r="I42">
        <v>2</v>
      </c>
      <c r="J42" t="s">
        <v>321</v>
      </c>
      <c r="K42" t="s">
        <v>342</v>
      </c>
      <c r="L42" t="s">
        <v>1172</v>
      </c>
      <c r="M42" t="s">
        <v>377</v>
      </c>
    </row>
    <row r="43" spans="1:13" x14ac:dyDescent="0.2">
      <c r="A43">
        <v>422</v>
      </c>
      <c r="B43" t="s">
        <v>759</v>
      </c>
      <c r="C43" s="107">
        <v>2000</v>
      </c>
      <c r="D43" t="s">
        <v>355</v>
      </c>
      <c r="F43" t="s">
        <v>356</v>
      </c>
      <c r="G43" t="s">
        <v>149</v>
      </c>
      <c r="H43" t="s">
        <v>357</v>
      </c>
      <c r="I43">
        <v>2</v>
      </c>
      <c r="J43" t="s">
        <v>321</v>
      </c>
      <c r="K43" t="s">
        <v>342</v>
      </c>
      <c r="L43" t="s">
        <v>358</v>
      </c>
      <c r="M43" t="s">
        <v>377</v>
      </c>
    </row>
    <row r="44" spans="1:13" x14ac:dyDescent="0.2">
      <c r="A44">
        <v>139750</v>
      </c>
      <c r="B44" t="s">
        <v>1783</v>
      </c>
      <c r="C44" s="107">
        <v>2218.87</v>
      </c>
      <c r="D44" t="s">
        <v>1784</v>
      </c>
      <c r="F44" t="s">
        <v>375</v>
      </c>
      <c r="G44" t="s">
        <v>156</v>
      </c>
      <c r="H44" t="s">
        <v>1128</v>
      </c>
      <c r="I44">
        <v>2</v>
      </c>
      <c r="J44" t="s">
        <v>321</v>
      </c>
      <c r="K44" t="s">
        <v>342</v>
      </c>
      <c r="L44" t="s">
        <v>351</v>
      </c>
      <c r="M44" t="s">
        <v>377</v>
      </c>
    </row>
    <row r="45" spans="1:13" x14ac:dyDescent="0.2">
      <c r="A45">
        <v>437</v>
      </c>
      <c r="B45" t="s">
        <v>433</v>
      </c>
      <c r="C45" s="107">
        <v>3536.36</v>
      </c>
      <c r="D45" t="s">
        <v>352</v>
      </c>
      <c r="F45" t="s">
        <v>348</v>
      </c>
      <c r="G45" t="s">
        <v>179</v>
      </c>
      <c r="H45" t="s">
        <v>353</v>
      </c>
      <c r="I45">
        <v>2</v>
      </c>
      <c r="J45" t="s">
        <v>321</v>
      </c>
      <c r="K45" t="s">
        <v>342</v>
      </c>
      <c r="L45" t="s">
        <v>351</v>
      </c>
      <c r="M45" t="s">
        <v>377</v>
      </c>
    </row>
    <row r="46" spans="1:13" x14ac:dyDescent="0.2">
      <c r="A46">
        <v>441</v>
      </c>
      <c r="B46" t="s">
        <v>434</v>
      </c>
      <c r="C46" s="107">
        <v>13530.5</v>
      </c>
      <c r="D46" t="s">
        <v>346</v>
      </c>
      <c r="F46" t="s">
        <v>163</v>
      </c>
      <c r="G46" t="s">
        <v>149</v>
      </c>
      <c r="H46" t="s">
        <v>219</v>
      </c>
      <c r="I46">
        <v>2</v>
      </c>
      <c r="J46" t="s">
        <v>321</v>
      </c>
      <c r="K46" t="s">
        <v>342</v>
      </c>
      <c r="L46" t="s">
        <v>347</v>
      </c>
      <c r="M46" t="s">
        <v>377</v>
      </c>
    </row>
    <row r="47" spans="1:13" x14ac:dyDescent="0.2">
      <c r="A47">
        <v>96175</v>
      </c>
      <c r="B47" t="s">
        <v>436</v>
      </c>
      <c r="C47" s="107">
        <v>11034.01</v>
      </c>
      <c r="D47" t="s">
        <v>437</v>
      </c>
      <c r="F47" t="s">
        <v>171</v>
      </c>
      <c r="G47" t="s">
        <v>166</v>
      </c>
      <c r="H47" t="s">
        <v>363</v>
      </c>
      <c r="I47">
        <v>2</v>
      </c>
      <c r="J47" t="s">
        <v>321</v>
      </c>
      <c r="K47" t="s">
        <v>342</v>
      </c>
      <c r="L47" t="s">
        <v>362</v>
      </c>
      <c r="M47" t="s">
        <v>377</v>
      </c>
    </row>
    <row r="48" spans="1:13" x14ac:dyDescent="0.2">
      <c r="A48">
        <v>197544</v>
      </c>
      <c r="B48" t="s">
        <v>1179</v>
      </c>
      <c r="C48" s="107">
        <v>111940</v>
      </c>
      <c r="D48" t="s">
        <v>1180</v>
      </c>
      <c r="F48" t="s">
        <v>169</v>
      </c>
      <c r="G48" t="s">
        <v>170</v>
      </c>
      <c r="H48" t="s">
        <v>1181</v>
      </c>
      <c r="I48">
        <v>2</v>
      </c>
      <c r="J48" t="s">
        <v>321</v>
      </c>
      <c r="K48" t="s">
        <v>342</v>
      </c>
      <c r="L48" t="s">
        <v>1182</v>
      </c>
      <c r="M48" t="s">
        <v>377</v>
      </c>
    </row>
    <row r="49" spans="1:13" x14ac:dyDescent="0.2">
      <c r="A49">
        <v>109131</v>
      </c>
      <c r="B49" t="s">
        <v>1060</v>
      </c>
      <c r="C49" s="107">
        <v>23668.41</v>
      </c>
      <c r="D49" t="s">
        <v>1061</v>
      </c>
      <c r="E49" t="s">
        <v>367</v>
      </c>
      <c r="F49" t="s">
        <v>368</v>
      </c>
      <c r="G49" t="s">
        <v>173</v>
      </c>
      <c r="H49" t="s">
        <v>369</v>
      </c>
      <c r="I49">
        <v>2</v>
      </c>
      <c r="J49" t="s">
        <v>321</v>
      </c>
      <c r="K49" t="s">
        <v>342</v>
      </c>
      <c r="L49" t="s">
        <v>550</v>
      </c>
      <c r="M49" t="s">
        <v>377</v>
      </c>
    </row>
    <row r="50" spans="1:13" x14ac:dyDescent="0.2">
      <c r="A50">
        <v>213955</v>
      </c>
      <c r="B50" t="s">
        <v>1792</v>
      </c>
      <c r="C50" s="107">
        <v>637.5</v>
      </c>
      <c r="D50" t="s">
        <v>1793</v>
      </c>
      <c r="F50" t="s">
        <v>1794</v>
      </c>
      <c r="G50" t="s">
        <v>1795</v>
      </c>
      <c r="H50" t="s">
        <v>1796</v>
      </c>
      <c r="I50">
        <v>2</v>
      </c>
      <c r="J50" t="s">
        <v>321</v>
      </c>
      <c r="K50" t="s">
        <v>342</v>
      </c>
      <c r="L50" t="s">
        <v>1797</v>
      </c>
      <c r="M50" t="s">
        <v>377</v>
      </c>
    </row>
    <row r="51" spans="1:13" x14ac:dyDescent="0.2">
      <c r="A51">
        <v>461</v>
      </c>
      <c r="B51" t="s">
        <v>446</v>
      </c>
      <c r="C51" s="107">
        <v>1041072.9299999999</v>
      </c>
      <c r="D51" t="s">
        <v>447</v>
      </c>
      <c r="F51" t="s">
        <v>158</v>
      </c>
      <c r="G51" t="s">
        <v>149</v>
      </c>
      <c r="H51" t="s">
        <v>380</v>
      </c>
      <c r="I51">
        <v>2</v>
      </c>
      <c r="J51" t="s">
        <v>321</v>
      </c>
      <c r="K51" t="s">
        <v>342</v>
      </c>
      <c r="L51" t="s">
        <v>351</v>
      </c>
      <c r="M51" t="s">
        <v>377</v>
      </c>
    </row>
    <row r="52" spans="1:13" x14ac:dyDescent="0.2">
      <c r="A52">
        <v>515</v>
      </c>
      <c r="B52" t="s">
        <v>1186</v>
      </c>
      <c r="C52" s="107">
        <v>5422.4000000000005</v>
      </c>
      <c r="D52" t="s">
        <v>1187</v>
      </c>
      <c r="F52" t="s">
        <v>161</v>
      </c>
      <c r="G52" t="s">
        <v>155</v>
      </c>
      <c r="H52" t="s">
        <v>1188</v>
      </c>
      <c r="I52">
        <v>2</v>
      </c>
      <c r="J52" t="s">
        <v>321</v>
      </c>
      <c r="K52" t="s">
        <v>342</v>
      </c>
      <c r="L52" t="s">
        <v>1189</v>
      </c>
      <c r="M52" t="s">
        <v>377</v>
      </c>
    </row>
    <row r="53" spans="1:13" x14ac:dyDescent="0.2">
      <c r="A53">
        <v>42343</v>
      </c>
      <c r="B53" t="s">
        <v>1809</v>
      </c>
      <c r="C53" s="107">
        <v>1191.48</v>
      </c>
      <c r="D53" t="s">
        <v>1810</v>
      </c>
      <c r="F53" t="s">
        <v>57</v>
      </c>
      <c r="G53" t="s">
        <v>174</v>
      </c>
      <c r="H53" t="s">
        <v>1811</v>
      </c>
      <c r="I53">
        <v>2</v>
      </c>
      <c r="J53" t="s">
        <v>321</v>
      </c>
      <c r="K53" t="s">
        <v>342</v>
      </c>
      <c r="L53" t="s">
        <v>351</v>
      </c>
      <c r="M53" t="s">
        <v>377</v>
      </c>
    </row>
    <row r="54" spans="1:13" x14ac:dyDescent="0.2">
      <c r="A54">
        <v>68889</v>
      </c>
      <c r="B54" t="s">
        <v>1191</v>
      </c>
      <c r="C54" s="107">
        <v>1021.35</v>
      </c>
      <c r="D54" t="s">
        <v>1192</v>
      </c>
      <c r="F54" t="s">
        <v>1193</v>
      </c>
      <c r="G54" t="s">
        <v>184</v>
      </c>
      <c r="H54" t="s">
        <v>1194</v>
      </c>
      <c r="I54">
        <v>2</v>
      </c>
      <c r="J54" t="s">
        <v>321</v>
      </c>
      <c r="K54" t="s">
        <v>342</v>
      </c>
      <c r="L54" t="s">
        <v>1172</v>
      </c>
      <c r="M54" t="s">
        <v>377</v>
      </c>
    </row>
    <row r="55" spans="1:13" x14ac:dyDescent="0.2">
      <c r="A55">
        <v>188748</v>
      </c>
      <c r="B55" t="s">
        <v>1813</v>
      </c>
      <c r="C55" s="107">
        <v>394.88</v>
      </c>
      <c r="D55" t="s">
        <v>1814</v>
      </c>
      <c r="F55" t="s">
        <v>1815</v>
      </c>
      <c r="G55" t="s">
        <v>168</v>
      </c>
      <c r="H55" t="s">
        <v>1816</v>
      </c>
      <c r="I55">
        <v>2</v>
      </c>
      <c r="J55" t="s">
        <v>321</v>
      </c>
      <c r="K55" t="s">
        <v>342</v>
      </c>
      <c r="L55" t="s">
        <v>1817</v>
      </c>
      <c r="M55" t="s">
        <v>377</v>
      </c>
    </row>
    <row r="56" spans="1:13" x14ac:dyDescent="0.2">
      <c r="A56">
        <v>1263</v>
      </c>
      <c r="B56" t="s">
        <v>552</v>
      </c>
      <c r="C56" s="107">
        <v>7081.81</v>
      </c>
      <c r="D56" t="s">
        <v>553</v>
      </c>
      <c r="F56" t="s">
        <v>163</v>
      </c>
      <c r="G56" t="s">
        <v>149</v>
      </c>
      <c r="H56" t="s">
        <v>218</v>
      </c>
      <c r="I56">
        <v>2</v>
      </c>
      <c r="J56" t="s">
        <v>321</v>
      </c>
      <c r="K56" t="s">
        <v>342</v>
      </c>
      <c r="L56" t="s">
        <v>569</v>
      </c>
      <c r="M56" t="s">
        <v>377</v>
      </c>
    </row>
    <row r="57" spans="1:13" x14ac:dyDescent="0.2">
      <c r="A57">
        <v>37142</v>
      </c>
      <c r="B57" t="s">
        <v>438</v>
      </c>
      <c r="C57" s="107">
        <v>350075.01</v>
      </c>
      <c r="D57" t="s">
        <v>1063</v>
      </c>
      <c r="F57" t="s">
        <v>191</v>
      </c>
      <c r="G57" t="s">
        <v>149</v>
      </c>
      <c r="H57" t="s">
        <v>230</v>
      </c>
      <c r="I57">
        <v>2</v>
      </c>
      <c r="J57" t="s">
        <v>321</v>
      </c>
      <c r="K57" t="s">
        <v>342</v>
      </c>
      <c r="L57" t="s">
        <v>343</v>
      </c>
      <c r="M57" t="s">
        <v>377</v>
      </c>
    </row>
    <row r="58" spans="1:13" x14ac:dyDescent="0.2">
      <c r="A58">
        <v>56183</v>
      </c>
      <c r="B58" t="s">
        <v>1064</v>
      </c>
      <c r="C58" s="107">
        <v>54.24</v>
      </c>
      <c r="D58" t="s">
        <v>1065</v>
      </c>
      <c r="E58" t="s">
        <v>1066</v>
      </c>
      <c r="F58" t="s">
        <v>1024</v>
      </c>
      <c r="G58" t="s">
        <v>149</v>
      </c>
      <c r="H58" t="s">
        <v>626</v>
      </c>
      <c r="I58">
        <v>2</v>
      </c>
      <c r="J58" t="s">
        <v>321</v>
      </c>
      <c r="K58" t="s">
        <v>342</v>
      </c>
      <c r="L58" t="s">
        <v>351</v>
      </c>
      <c r="M58" t="s">
        <v>377</v>
      </c>
    </row>
    <row r="59" spans="1:13" x14ac:dyDescent="0.2">
      <c r="A59">
        <v>176591</v>
      </c>
      <c r="B59" t="s">
        <v>1819</v>
      </c>
      <c r="C59" s="107">
        <v>35784.829999999994</v>
      </c>
      <c r="D59" t="s">
        <v>1820</v>
      </c>
      <c r="F59" t="s">
        <v>1821</v>
      </c>
      <c r="G59" t="s">
        <v>168</v>
      </c>
      <c r="H59" t="s">
        <v>1822</v>
      </c>
      <c r="I59">
        <v>2</v>
      </c>
      <c r="J59" t="s">
        <v>321</v>
      </c>
      <c r="K59" t="s">
        <v>342</v>
      </c>
      <c r="L59" t="s">
        <v>1823</v>
      </c>
      <c r="M59" t="s">
        <v>377</v>
      </c>
    </row>
    <row r="60" spans="1:13" x14ac:dyDescent="0.2">
      <c r="A60">
        <v>129868</v>
      </c>
      <c r="B60" t="s">
        <v>439</v>
      </c>
      <c r="C60" s="107">
        <v>42637.74</v>
      </c>
      <c r="D60" t="s">
        <v>440</v>
      </c>
      <c r="F60" t="s">
        <v>164</v>
      </c>
      <c r="G60" t="s">
        <v>153</v>
      </c>
      <c r="H60" t="s">
        <v>258</v>
      </c>
      <c r="I60">
        <v>3</v>
      </c>
      <c r="J60" t="s">
        <v>321</v>
      </c>
      <c r="K60" t="s">
        <v>378</v>
      </c>
      <c r="L60" t="s">
        <v>554</v>
      </c>
      <c r="M60" t="s">
        <v>392</v>
      </c>
    </row>
    <row r="61" spans="1:13" x14ac:dyDescent="0.2">
      <c r="A61">
        <v>1442</v>
      </c>
      <c r="B61" t="s">
        <v>1825</v>
      </c>
      <c r="C61" s="107">
        <v>1264.77</v>
      </c>
      <c r="D61" t="s">
        <v>1826</v>
      </c>
      <c r="F61" t="s">
        <v>1827</v>
      </c>
      <c r="G61" t="s">
        <v>149</v>
      </c>
      <c r="H61" t="s">
        <v>1828</v>
      </c>
      <c r="I61">
        <v>3</v>
      </c>
      <c r="J61" t="s">
        <v>321</v>
      </c>
      <c r="K61" t="s">
        <v>378</v>
      </c>
      <c r="L61" t="s">
        <v>769</v>
      </c>
      <c r="M61" t="s">
        <v>392</v>
      </c>
    </row>
    <row r="62" spans="1:13" x14ac:dyDescent="0.2">
      <c r="A62">
        <v>368</v>
      </c>
      <c r="B62" t="s">
        <v>441</v>
      </c>
      <c r="C62" s="107">
        <v>1819.4399999999998</v>
      </c>
      <c r="D62" t="s">
        <v>1219</v>
      </c>
      <c r="F62" t="s">
        <v>599</v>
      </c>
      <c r="G62" t="s">
        <v>166</v>
      </c>
      <c r="H62" t="s">
        <v>1220</v>
      </c>
      <c r="I62">
        <v>3</v>
      </c>
      <c r="J62" t="s">
        <v>321</v>
      </c>
      <c r="K62" t="s">
        <v>378</v>
      </c>
      <c r="L62" t="s">
        <v>554</v>
      </c>
      <c r="M62" t="s">
        <v>392</v>
      </c>
    </row>
    <row r="63" spans="1:13" x14ac:dyDescent="0.2">
      <c r="A63">
        <v>369</v>
      </c>
      <c r="B63" t="s">
        <v>442</v>
      </c>
      <c r="C63" s="107">
        <v>415</v>
      </c>
      <c r="D63" t="s">
        <v>443</v>
      </c>
      <c r="F63" t="s">
        <v>198</v>
      </c>
      <c r="G63" t="s">
        <v>156</v>
      </c>
      <c r="H63" t="s">
        <v>379</v>
      </c>
      <c r="I63">
        <v>3</v>
      </c>
      <c r="J63" t="s">
        <v>321</v>
      </c>
      <c r="K63" t="s">
        <v>378</v>
      </c>
      <c r="L63" t="s">
        <v>769</v>
      </c>
      <c r="M63" t="s">
        <v>392</v>
      </c>
    </row>
    <row r="64" spans="1:13" x14ac:dyDescent="0.2">
      <c r="A64">
        <v>169</v>
      </c>
      <c r="B64" t="s">
        <v>445</v>
      </c>
      <c r="C64" s="107">
        <v>6982.37</v>
      </c>
      <c r="D64" t="s">
        <v>386</v>
      </c>
      <c r="F64" t="s">
        <v>387</v>
      </c>
      <c r="G64" t="s">
        <v>149</v>
      </c>
      <c r="H64" t="s">
        <v>388</v>
      </c>
      <c r="I64">
        <v>3</v>
      </c>
      <c r="J64" t="s">
        <v>321</v>
      </c>
      <c r="K64" t="s">
        <v>378</v>
      </c>
      <c r="L64" t="s">
        <v>389</v>
      </c>
      <c r="M64" t="s">
        <v>392</v>
      </c>
    </row>
    <row r="65" spans="1:13" x14ac:dyDescent="0.2">
      <c r="A65">
        <v>86095</v>
      </c>
      <c r="B65" t="s">
        <v>1230</v>
      </c>
      <c r="C65" s="107">
        <v>5463.5100000000011</v>
      </c>
      <c r="D65" t="s">
        <v>390</v>
      </c>
      <c r="E65" t="s">
        <v>1231</v>
      </c>
      <c r="F65" t="s">
        <v>204</v>
      </c>
      <c r="G65" t="s">
        <v>205</v>
      </c>
      <c r="H65" t="s">
        <v>1232</v>
      </c>
      <c r="I65">
        <v>3</v>
      </c>
      <c r="J65" t="s">
        <v>321</v>
      </c>
      <c r="K65" t="s">
        <v>378</v>
      </c>
      <c r="L65" t="s">
        <v>391</v>
      </c>
      <c r="M65" t="s">
        <v>392</v>
      </c>
    </row>
    <row r="66" spans="1:13" x14ac:dyDescent="0.2">
      <c r="A66">
        <v>176794</v>
      </c>
      <c r="B66" t="s">
        <v>773</v>
      </c>
      <c r="C66" s="107">
        <v>1985.45</v>
      </c>
      <c r="D66" t="s">
        <v>774</v>
      </c>
      <c r="F66" t="s">
        <v>194</v>
      </c>
      <c r="G66" t="s">
        <v>149</v>
      </c>
      <c r="H66" t="s">
        <v>228</v>
      </c>
      <c r="I66">
        <v>3</v>
      </c>
      <c r="J66" t="s">
        <v>321</v>
      </c>
      <c r="K66" t="s">
        <v>378</v>
      </c>
      <c r="L66" t="s">
        <v>1068</v>
      </c>
      <c r="M66" t="s">
        <v>392</v>
      </c>
    </row>
    <row r="67" spans="1:13" x14ac:dyDescent="0.2">
      <c r="A67">
        <v>169830</v>
      </c>
      <c r="B67" t="s">
        <v>775</v>
      </c>
      <c r="C67" s="107">
        <v>15355</v>
      </c>
      <c r="D67" t="s">
        <v>776</v>
      </c>
      <c r="F67" t="s">
        <v>192</v>
      </c>
      <c r="G67" t="s">
        <v>149</v>
      </c>
      <c r="H67" t="s">
        <v>267</v>
      </c>
      <c r="I67">
        <v>3</v>
      </c>
      <c r="J67" t="s">
        <v>321</v>
      </c>
      <c r="K67" t="s">
        <v>378</v>
      </c>
      <c r="L67" t="s">
        <v>783</v>
      </c>
      <c r="M67" t="s">
        <v>392</v>
      </c>
    </row>
    <row r="68" spans="1:13" x14ac:dyDescent="0.2">
      <c r="A68">
        <v>213090</v>
      </c>
      <c r="B68" t="s">
        <v>1830</v>
      </c>
      <c r="C68" s="107">
        <v>8185.91</v>
      </c>
      <c r="D68" t="s">
        <v>1831</v>
      </c>
      <c r="F68" t="s">
        <v>190</v>
      </c>
      <c r="G68" t="s">
        <v>155</v>
      </c>
      <c r="H68" t="s">
        <v>1832</v>
      </c>
      <c r="I68">
        <v>3</v>
      </c>
      <c r="J68" t="s">
        <v>321</v>
      </c>
      <c r="K68" t="s">
        <v>378</v>
      </c>
      <c r="L68" t="s">
        <v>1833</v>
      </c>
      <c r="M68" t="s">
        <v>392</v>
      </c>
    </row>
    <row r="69" spans="1:13" x14ac:dyDescent="0.2">
      <c r="A69">
        <v>105984</v>
      </c>
      <c r="B69" t="s">
        <v>556</v>
      </c>
      <c r="C69" s="107">
        <v>7676.52</v>
      </c>
      <c r="D69" t="s">
        <v>557</v>
      </c>
      <c r="F69" t="s">
        <v>199</v>
      </c>
      <c r="G69" t="s">
        <v>149</v>
      </c>
      <c r="H69" t="s">
        <v>259</v>
      </c>
      <c r="I69">
        <v>3</v>
      </c>
      <c r="J69" t="s">
        <v>321</v>
      </c>
      <c r="K69" t="s">
        <v>378</v>
      </c>
      <c r="L69" t="s">
        <v>385</v>
      </c>
      <c r="M69" t="s">
        <v>392</v>
      </c>
    </row>
    <row r="70" spans="1:13" x14ac:dyDescent="0.2">
      <c r="A70">
        <v>127499</v>
      </c>
      <c r="B70" t="s">
        <v>1206</v>
      </c>
      <c r="C70" s="107">
        <v>449.5</v>
      </c>
      <c r="D70" t="s">
        <v>1207</v>
      </c>
      <c r="E70" t="s">
        <v>1208</v>
      </c>
      <c r="F70" t="s">
        <v>182</v>
      </c>
      <c r="G70" t="s">
        <v>168</v>
      </c>
      <c r="H70" t="s">
        <v>1209</v>
      </c>
      <c r="I70">
        <v>4</v>
      </c>
      <c r="J70" t="s">
        <v>321</v>
      </c>
      <c r="K70" t="s">
        <v>393</v>
      </c>
      <c r="L70" t="s">
        <v>1210</v>
      </c>
      <c r="M70" t="s">
        <v>410</v>
      </c>
    </row>
    <row r="71" spans="1:13" x14ac:dyDescent="0.2">
      <c r="A71">
        <v>2755</v>
      </c>
      <c r="B71" t="s">
        <v>1069</v>
      </c>
      <c r="C71" s="107">
        <v>34667.659999999996</v>
      </c>
      <c r="D71" t="s">
        <v>777</v>
      </c>
      <c r="F71" t="s">
        <v>778</v>
      </c>
      <c r="G71" t="s">
        <v>350</v>
      </c>
      <c r="H71" t="s">
        <v>779</v>
      </c>
      <c r="I71">
        <v>4</v>
      </c>
      <c r="J71" t="s">
        <v>321</v>
      </c>
      <c r="K71" t="s">
        <v>393</v>
      </c>
      <c r="L71" t="s">
        <v>399</v>
      </c>
      <c r="M71" t="s">
        <v>410</v>
      </c>
    </row>
    <row r="72" spans="1:13" x14ac:dyDescent="0.2">
      <c r="A72">
        <v>213148</v>
      </c>
      <c r="B72" t="s">
        <v>1835</v>
      </c>
      <c r="C72" s="107">
        <v>18764.129999999997</v>
      </c>
      <c r="D72" t="s">
        <v>1836</v>
      </c>
      <c r="F72" t="s">
        <v>158</v>
      </c>
      <c r="G72" t="s">
        <v>149</v>
      </c>
      <c r="H72" t="s">
        <v>1460</v>
      </c>
      <c r="I72">
        <v>4</v>
      </c>
      <c r="J72" t="s">
        <v>321</v>
      </c>
      <c r="K72" t="s">
        <v>393</v>
      </c>
      <c r="L72" t="s">
        <v>1837</v>
      </c>
      <c r="M72" t="s">
        <v>410</v>
      </c>
    </row>
    <row r="73" spans="1:13" x14ac:dyDescent="0.2">
      <c r="A73">
        <v>148371</v>
      </c>
      <c r="B73" t="s">
        <v>1070</v>
      </c>
      <c r="C73" s="107">
        <v>2917.75</v>
      </c>
      <c r="D73" t="s">
        <v>1071</v>
      </c>
      <c r="F73" t="s">
        <v>1072</v>
      </c>
      <c r="G73" t="s">
        <v>170</v>
      </c>
      <c r="H73" t="s">
        <v>1073</v>
      </c>
      <c r="I73">
        <v>4</v>
      </c>
      <c r="J73" t="s">
        <v>321</v>
      </c>
      <c r="K73" t="s">
        <v>393</v>
      </c>
      <c r="L73" t="s">
        <v>1074</v>
      </c>
      <c r="M73" t="s">
        <v>410</v>
      </c>
    </row>
    <row r="74" spans="1:13" x14ac:dyDescent="0.2">
      <c r="A74">
        <v>2678</v>
      </c>
      <c r="B74" t="s">
        <v>448</v>
      </c>
      <c r="C74" s="107">
        <v>5233.9799999999996</v>
      </c>
      <c r="D74" t="s">
        <v>396</v>
      </c>
      <c r="F74" t="s">
        <v>349</v>
      </c>
      <c r="G74" t="s">
        <v>185</v>
      </c>
      <c r="H74" t="s">
        <v>397</v>
      </c>
      <c r="I74">
        <v>4</v>
      </c>
      <c r="J74" t="s">
        <v>321</v>
      </c>
      <c r="K74" t="s">
        <v>393</v>
      </c>
      <c r="L74" t="s">
        <v>395</v>
      </c>
      <c r="M74" t="s">
        <v>410</v>
      </c>
    </row>
    <row r="75" spans="1:13" x14ac:dyDescent="0.2">
      <c r="A75">
        <v>154</v>
      </c>
      <c r="B75" t="s">
        <v>449</v>
      </c>
      <c r="C75" s="107">
        <v>602</v>
      </c>
      <c r="D75" t="s">
        <v>405</v>
      </c>
      <c r="F75" t="s">
        <v>186</v>
      </c>
      <c r="G75" t="s">
        <v>149</v>
      </c>
      <c r="H75" t="s">
        <v>243</v>
      </c>
      <c r="I75">
        <v>4</v>
      </c>
      <c r="J75" t="s">
        <v>321</v>
      </c>
      <c r="K75" t="s">
        <v>393</v>
      </c>
      <c r="L75" t="s">
        <v>406</v>
      </c>
      <c r="M75" t="s">
        <v>410</v>
      </c>
    </row>
    <row r="76" spans="1:13" x14ac:dyDescent="0.2">
      <c r="A76">
        <v>53423</v>
      </c>
      <c r="B76" t="s">
        <v>1848</v>
      </c>
      <c r="C76" s="107">
        <v>30672.249999999996</v>
      </c>
      <c r="D76" t="s">
        <v>1849</v>
      </c>
      <c r="F76" t="s">
        <v>154</v>
      </c>
      <c r="G76" t="s">
        <v>149</v>
      </c>
      <c r="H76" t="s">
        <v>1850</v>
      </c>
      <c r="I76">
        <v>4</v>
      </c>
      <c r="J76" t="s">
        <v>321</v>
      </c>
      <c r="K76" t="s">
        <v>393</v>
      </c>
      <c r="L76" t="s">
        <v>1837</v>
      </c>
      <c r="M76" t="s">
        <v>410</v>
      </c>
    </row>
    <row r="77" spans="1:13" x14ac:dyDescent="0.2">
      <c r="A77">
        <v>109</v>
      </c>
      <c r="B77" t="s">
        <v>1247</v>
      </c>
      <c r="C77" s="107">
        <v>5702.75</v>
      </c>
      <c r="D77" t="s">
        <v>1248</v>
      </c>
      <c r="F77" t="s">
        <v>1249</v>
      </c>
      <c r="G77" t="s">
        <v>1250</v>
      </c>
      <c r="H77" t="s">
        <v>1251</v>
      </c>
      <c r="I77">
        <v>4</v>
      </c>
      <c r="J77" t="s">
        <v>321</v>
      </c>
      <c r="K77" t="s">
        <v>393</v>
      </c>
      <c r="L77" t="s">
        <v>1252</v>
      </c>
      <c r="M77" t="s">
        <v>410</v>
      </c>
    </row>
    <row r="78" spans="1:13" x14ac:dyDescent="0.2">
      <c r="A78">
        <v>338</v>
      </c>
      <c r="B78" t="s">
        <v>1852</v>
      </c>
      <c r="C78" s="107">
        <v>6317</v>
      </c>
      <c r="D78" t="s">
        <v>1853</v>
      </c>
      <c r="F78" t="s">
        <v>164</v>
      </c>
      <c r="G78" t="s">
        <v>153</v>
      </c>
      <c r="H78" t="s">
        <v>246</v>
      </c>
      <c r="I78">
        <v>4</v>
      </c>
      <c r="J78" t="s">
        <v>321</v>
      </c>
      <c r="K78" t="s">
        <v>393</v>
      </c>
      <c r="L78" t="s">
        <v>1854</v>
      </c>
      <c r="M78" t="s">
        <v>410</v>
      </c>
    </row>
    <row r="79" spans="1:13" x14ac:dyDescent="0.2">
      <c r="A79">
        <v>213671</v>
      </c>
      <c r="B79" t="s">
        <v>1856</v>
      </c>
      <c r="C79" s="107">
        <v>2047.62</v>
      </c>
      <c r="D79" t="s">
        <v>1857</v>
      </c>
      <c r="E79" t="s">
        <v>1858</v>
      </c>
      <c r="F79" t="s">
        <v>469</v>
      </c>
      <c r="G79" t="s">
        <v>76</v>
      </c>
      <c r="H79" t="s">
        <v>1859</v>
      </c>
      <c r="I79">
        <v>4</v>
      </c>
      <c r="J79" t="s">
        <v>321</v>
      </c>
      <c r="K79" t="s">
        <v>393</v>
      </c>
      <c r="L79" t="s">
        <v>394</v>
      </c>
      <c r="M79" t="s">
        <v>410</v>
      </c>
    </row>
    <row r="80" spans="1:13" x14ac:dyDescent="0.2">
      <c r="A80">
        <v>174281</v>
      </c>
      <c r="B80" t="s">
        <v>1861</v>
      </c>
      <c r="C80" s="107">
        <v>5025</v>
      </c>
      <c r="D80" t="s">
        <v>1862</v>
      </c>
      <c r="E80" t="s">
        <v>1863</v>
      </c>
      <c r="F80" t="s">
        <v>158</v>
      </c>
      <c r="G80" t="s">
        <v>149</v>
      </c>
      <c r="H80" t="s">
        <v>1864</v>
      </c>
      <c r="I80">
        <v>4</v>
      </c>
      <c r="J80" t="s">
        <v>321</v>
      </c>
      <c r="K80" t="s">
        <v>393</v>
      </c>
      <c r="L80" t="s">
        <v>1865</v>
      </c>
      <c r="M80" t="s">
        <v>410</v>
      </c>
    </row>
    <row r="81" spans="1:13" x14ac:dyDescent="0.2">
      <c r="A81">
        <v>55862</v>
      </c>
      <c r="B81" t="s">
        <v>563</v>
      </c>
      <c r="C81" s="107">
        <v>1846.0700000000002</v>
      </c>
      <c r="D81" t="s">
        <v>1075</v>
      </c>
      <c r="F81" t="s">
        <v>1076</v>
      </c>
      <c r="G81" t="s">
        <v>170</v>
      </c>
      <c r="H81" t="s">
        <v>1077</v>
      </c>
      <c r="I81">
        <v>4</v>
      </c>
      <c r="J81" t="s">
        <v>321</v>
      </c>
      <c r="K81" t="s">
        <v>393</v>
      </c>
      <c r="L81" t="s">
        <v>399</v>
      </c>
      <c r="M81" t="s">
        <v>410</v>
      </c>
    </row>
    <row r="82" spans="1:13" x14ac:dyDescent="0.2">
      <c r="A82">
        <v>64581</v>
      </c>
      <c r="B82" t="s">
        <v>1215</v>
      </c>
      <c r="C82" s="107">
        <v>23947.670000000002</v>
      </c>
      <c r="D82" t="s">
        <v>1216</v>
      </c>
      <c r="F82" t="s">
        <v>194</v>
      </c>
      <c r="G82" t="s">
        <v>149</v>
      </c>
      <c r="H82" t="s">
        <v>228</v>
      </c>
      <c r="I82">
        <v>4</v>
      </c>
      <c r="J82" t="s">
        <v>321</v>
      </c>
      <c r="K82" t="s">
        <v>393</v>
      </c>
      <c r="L82" t="s">
        <v>1217</v>
      </c>
      <c r="M82" t="s">
        <v>410</v>
      </c>
    </row>
    <row r="83" spans="1:13" x14ac:dyDescent="0.2">
      <c r="A83">
        <v>222125</v>
      </c>
      <c r="B83" t="s">
        <v>1871</v>
      </c>
      <c r="C83" s="107">
        <v>116.61</v>
      </c>
      <c r="D83" t="s">
        <v>1872</v>
      </c>
      <c r="F83" t="s">
        <v>171</v>
      </c>
      <c r="G83" t="s">
        <v>166</v>
      </c>
      <c r="H83" t="s">
        <v>1873</v>
      </c>
      <c r="I83">
        <v>4</v>
      </c>
      <c r="J83" t="s">
        <v>321</v>
      </c>
      <c r="K83" t="s">
        <v>393</v>
      </c>
      <c r="L83" t="s">
        <v>1837</v>
      </c>
      <c r="M83" t="s">
        <v>410</v>
      </c>
    </row>
    <row r="84" spans="1:13" x14ac:dyDescent="0.2">
      <c r="A84">
        <v>148699</v>
      </c>
      <c r="B84" t="s">
        <v>1875</v>
      </c>
      <c r="C84" s="107">
        <v>1554.2</v>
      </c>
      <c r="D84" t="s">
        <v>1876</v>
      </c>
      <c r="F84" t="s">
        <v>178</v>
      </c>
      <c r="G84" t="s">
        <v>149</v>
      </c>
      <c r="H84" t="s">
        <v>222</v>
      </c>
      <c r="I84">
        <v>4</v>
      </c>
      <c r="J84" t="s">
        <v>321</v>
      </c>
      <c r="K84" t="s">
        <v>393</v>
      </c>
      <c r="L84" t="s">
        <v>1904</v>
      </c>
      <c r="M84" t="s">
        <v>410</v>
      </c>
    </row>
    <row r="85" spans="1:13" x14ac:dyDescent="0.2">
      <c r="A85">
        <v>136</v>
      </c>
      <c r="B85" t="s">
        <v>1256</v>
      </c>
      <c r="C85" s="107">
        <v>9943.9599999999991</v>
      </c>
      <c r="D85" t="s">
        <v>1878</v>
      </c>
      <c r="E85" t="s">
        <v>1879</v>
      </c>
      <c r="F85" t="s">
        <v>1880</v>
      </c>
      <c r="G85" t="s">
        <v>149</v>
      </c>
      <c r="H85" t="s">
        <v>1881</v>
      </c>
      <c r="I85">
        <v>4</v>
      </c>
      <c r="J85" t="s">
        <v>321</v>
      </c>
      <c r="K85" t="s">
        <v>393</v>
      </c>
      <c r="L85" t="s">
        <v>1904</v>
      </c>
      <c r="M85" t="s">
        <v>410</v>
      </c>
    </row>
    <row r="86" spans="1:13" x14ac:dyDescent="0.2">
      <c r="A86">
        <v>136</v>
      </c>
      <c r="B86" t="s">
        <v>1256</v>
      </c>
      <c r="C86" s="107">
        <v>9943.9599999999991</v>
      </c>
      <c r="D86" t="s">
        <v>1878</v>
      </c>
      <c r="E86" t="s">
        <v>1879</v>
      </c>
      <c r="F86" t="s">
        <v>1880</v>
      </c>
      <c r="G86" t="s">
        <v>149</v>
      </c>
      <c r="H86" t="s">
        <v>1881</v>
      </c>
      <c r="I86">
        <v>4</v>
      </c>
      <c r="J86" t="s">
        <v>321</v>
      </c>
      <c r="K86" t="s">
        <v>393</v>
      </c>
      <c r="L86" t="s">
        <v>1904</v>
      </c>
      <c r="M86" t="s">
        <v>410</v>
      </c>
    </row>
    <row r="87" spans="1:13" x14ac:dyDescent="0.2">
      <c r="A87">
        <v>212532</v>
      </c>
      <c r="B87" t="s">
        <v>1883</v>
      </c>
      <c r="C87" s="107">
        <v>9435.090000000002</v>
      </c>
      <c r="D87" t="s">
        <v>1884</v>
      </c>
      <c r="F87" t="s">
        <v>35</v>
      </c>
      <c r="G87" t="s">
        <v>149</v>
      </c>
      <c r="H87" t="s">
        <v>266</v>
      </c>
      <c r="I87">
        <v>4</v>
      </c>
      <c r="J87" t="s">
        <v>321</v>
      </c>
      <c r="K87" t="s">
        <v>393</v>
      </c>
      <c r="L87" t="s">
        <v>1904</v>
      </c>
      <c r="M87" t="s">
        <v>410</v>
      </c>
    </row>
    <row r="88" spans="1:13" x14ac:dyDescent="0.2">
      <c r="A88">
        <v>213146</v>
      </c>
      <c r="B88" t="s">
        <v>1886</v>
      </c>
      <c r="C88" s="107">
        <v>4171.55</v>
      </c>
      <c r="D88" t="s">
        <v>1887</v>
      </c>
      <c r="F88" t="s">
        <v>421</v>
      </c>
      <c r="G88" t="s">
        <v>149</v>
      </c>
      <c r="H88" t="s">
        <v>1888</v>
      </c>
      <c r="I88">
        <v>4</v>
      </c>
      <c r="J88" t="s">
        <v>321</v>
      </c>
      <c r="K88" t="s">
        <v>393</v>
      </c>
      <c r="L88" t="s">
        <v>1904</v>
      </c>
      <c r="M88" t="s">
        <v>410</v>
      </c>
    </row>
    <row r="89" spans="1:13" x14ac:dyDescent="0.2">
      <c r="A89">
        <v>416</v>
      </c>
      <c r="B89" t="s">
        <v>781</v>
      </c>
      <c r="C89" s="107">
        <v>8261.7000000000007</v>
      </c>
      <c r="D89" t="s">
        <v>1078</v>
      </c>
      <c r="F89" t="s">
        <v>194</v>
      </c>
      <c r="G89" t="s">
        <v>149</v>
      </c>
      <c r="H89" t="s">
        <v>228</v>
      </c>
      <c r="I89">
        <v>4</v>
      </c>
      <c r="J89" t="s">
        <v>321</v>
      </c>
      <c r="K89" t="s">
        <v>393</v>
      </c>
      <c r="L89" t="s">
        <v>395</v>
      </c>
      <c r="M89" t="s">
        <v>410</v>
      </c>
    </row>
    <row r="90" spans="1:13" x14ac:dyDescent="0.2">
      <c r="A90">
        <v>64464</v>
      </c>
      <c r="B90" t="s">
        <v>568</v>
      </c>
      <c r="C90" s="107">
        <v>64783.61</v>
      </c>
      <c r="D90" t="s">
        <v>404</v>
      </c>
      <c r="F90" t="s">
        <v>220</v>
      </c>
      <c r="G90" t="s">
        <v>149</v>
      </c>
      <c r="H90" t="s">
        <v>221</v>
      </c>
      <c r="I90">
        <v>4</v>
      </c>
      <c r="J90" t="s">
        <v>321</v>
      </c>
      <c r="K90" t="s">
        <v>393</v>
      </c>
      <c r="L90" t="s">
        <v>399</v>
      </c>
      <c r="M90" t="s">
        <v>410</v>
      </c>
    </row>
    <row r="91" spans="1:13" x14ac:dyDescent="0.2">
      <c r="A91">
        <v>213147</v>
      </c>
      <c r="B91" t="s">
        <v>1890</v>
      </c>
      <c r="C91" s="107">
        <v>5481.72</v>
      </c>
      <c r="D91" t="s">
        <v>1891</v>
      </c>
      <c r="F91" t="s">
        <v>1574</v>
      </c>
      <c r="G91" t="s">
        <v>148</v>
      </c>
      <c r="H91" t="s">
        <v>1892</v>
      </c>
      <c r="I91">
        <v>4</v>
      </c>
      <c r="J91" t="s">
        <v>321</v>
      </c>
      <c r="K91" t="s">
        <v>393</v>
      </c>
      <c r="L91" t="s">
        <v>1904</v>
      </c>
      <c r="M91" t="s">
        <v>410</v>
      </c>
    </row>
    <row r="92" spans="1:13" x14ac:dyDescent="0.2">
      <c r="A92">
        <v>353</v>
      </c>
      <c r="B92" t="s">
        <v>1079</v>
      </c>
      <c r="C92" s="107">
        <v>38980.559999999998</v>
      </c>
      <c r="D92" t="s">
        <v>1080</v>
      </c>
      <c r="F92" t="s">
        <v>1081</v>
      </c>
      <c r="G92" t="s">
        <v>170</v>
      </c>
      <c r="H92" t="s">
        <v>1082</v>
      </c>
      <c r="I92">
        <v>4</v>
      </c>
      <c r="J92" t="s">
        <v>321</v>
      </c>
      <c r="K92" t="s">
        <v>393</v>
      </c>
      <c r="L92" t="s">
        <v>394</v>
      </c>
      <c r="M92" t="s">
        <v>410</v>
      </c>
    </row>
    <row r="93" spans="1:13" x14ac:dyDescent="0.2">
      <c r="A93">
        <v>205144</v>
      </c>
      <c r="B93" t="s">
        <v>1224</v>
      </c>
      <c r="C93" s="107">
        <v>6789.09</v>
      </c>
      <c r="D93" t="s">
        <v>1225</v>
      </c>
      <c r="F93" t="s">
        <v>1226</v>
      </c>
      <c r="G93" t="s">
        <v>149</v>
      </c>
      <c r="H93" t="s">
        <v>1227</v>
      </c>
      <c r="I93">
        <v>4</v>
      </c>
      <c r="J93" t="s">
        <v>321</v>
      </c>
      <c r="K93" t="s">
        <v>393</v>
      </c>
      <c r="L93" t="s">
        <v>1228</v>
      </c>
      <c r="M93" t="s">
        <v>410</v>
      </c>
    </row>
    <row r="94" spans="1:13" x14ac:dyDescent="0.2">
      <c r="A94">
        <v>800</v>
      </c>
      <c r="B94" t="s">
        <v>1083</v>
      </c>
      <c r="C94" s="107">
        <v>24654.77</v>
      </c>
      <c r="D94" t="s">
        <v>1084</v>
      </c>
      <c r="F94" t="s">
        <v>1085</v>
      </c>
      <c r="G94" t="s">
        <v>170</v>
      </c>
      <c r="H94" t="s">
        <v>1086</v>
      </c>
      <c r="I94">
        <v>4</v>
      </c>
      <c r="J94" t="s">
        <v>321</v>
      </c>
      <c r="K94" t="s">
        <v>393</v>
      </c>
      <c r="L94" t="s">
        <v>394</v>
      </c>
      <c r="M94" t="s">
        <v>410</v>
      </c>
    </row>
    <row r="95" spans="1:13" x14ac:dyDescent="0.2">
      <c r="A95">
        <v>141762</v>
      </c>
      <c r="B95" t="s">
        <v>452</v>
      </c>
      <c r="C95" s="107">
        <v>28509.65</v>
      </c>
      <c r="D95" t="s">
        <v>453</v>
      </c>
      <c r="E95" t="s">
        <v>454</v>
      </c>
      <c r="F95" t="s">
        <v>154</v>
      </c>
      <c r="G95" t="s">
        <v>149</v>
      </c>
      <c r="H95" t="s">
        <v>455</v>
      </c>
      <c r="I95">
        <v>4</v>
      </c>
      <c r="J95" t="s">
        <v>321</v>
      </c>
      <c r="K95" t="s">
        <v>393</v>
      </c>
      <c r="L95" t="s">
        <v>398</v>
      </c>
      <c r="M95" t="s">
        <v>410</v>
      </c>
    </row>
    <row r="96" spans="1:13" x14ac:dyDescent="0.2">
      <c r="A96">
        <v>59862</v>
      </c>
      <c r="B96" t="s">
        <v>456</v>
      </c>
      <c r="C96" s="107">
        <v>2721.48</v>
      </c>
      <c r="D96" t="s">
        <v>402</v>
      </c>
      <c r="F96" t="s">
        <v>202</v>
      </c>
      <c r="G96" t="s">
        <v>149</v>
      </c>
      <c r="H96" t="s">
        <v>403</v>
      </c>
      <c r="I96">
        <v>4</v>
      </c>
      <c r="J96" t="s">
        <v>321</v>
      </c>
      <c r="K96" t="s">
        <v>393</v>
      </c>
      <c r="L96" t="s">
        <v>399</v>
      </c>
      <c r="M96" t="s">
        <v>410</v>
      </c>
    </row>
    <row r="97" spans="1:13" x14ac:dyDescent="0.2">
      <c r="A97">
        <v>43553</v>
      </c>
      <c r="B97" t="s">
        <v>1087</v>
      </c>
      <c r="C97" s="107">
        <v>3556</v>
      </c>
      <c r="D97" t="s">
        <v>782</v>
      </c>
      <c r="F97" t="s">
        <v>194</v>
      </c>
      <c r="G97" t="s">
        <v>149</v>
      </c>
      <c r="H97" t="s">
        <v>228</v>
      </c>
      <c r="I97">
        <v>4</v>
      </c>
      <c r="J97" t="s">
        <v>321</v>
      </c>
      <c r="K97" t="s">
        <v>393</v>
      </c>
      <c r="L97" t="s">
        <v>450</v>
      </c>
      <c r="M97" t="s">
        <v>410</v>
      </c>
    </row>
    <row r="98" spans="1:13" x14ac:dyDescent="0.2">
      <c r="A98">
        <v>36842</v>
      </c>
      <c r="B98" t="s">
        <v>1271</v>
      </c>
      <c r="C98" s="107">
        <v>4504</v>
      </c>
      <c r="D98" t="s">
        <v>1272</v>
      </c>
      <c r="F98" t="s">
        <v>194</v>
      </c>
      <c r="G98" t="s">
        <v>149</v>
      </c>
      <c r="H98" t="s">
        <v>228</v>
      </c>
      <c r="I98">
        <v>4</v>
      </c>
      <c r="J98" t="s">
        <v>321</v>
      </c>
      <c r="K98" t="s">
        <v>393</v>
      </c>
      <c r="L98" t="s">
        <v>1273</v>
      </c>
      <c r="M98" t="s">
        <v>410</v>
      </c>
    </row>
    <row r="99" spans="1:13" x14ac:dyDescent="0.2">
      <c r="A99">
        <v>634</v>
      </c>
      <c r="B99" t="s">
        <v>1235</v>
      </c>
      <c r="C99" s="107">
        <v>2596.2600000000002</v>
      </c>
      <c r="D99" t="s">
        <v>1236</v>
      </c>
      <c r="F99" t="s">
        <v>160</v>
      </c>
      <c r="G99" t="s">
        <v>146</v>
      </c>
      <c r="H99" t="s">
        <v>1237</v>
      </c>
      <c r="I99">
        <v>4</v>
      </c>
      <c r="J99" t="s">
        <v>321</v>
      </c>
      <c r="K99" t="s">
        <v>393</v>
      </c>
      <c r="L99" t="s">
        <v>1238</v>
      </c>
      <c r="M99" t="s">
        <v>410</v>
      </c>
    </row>
    <row r="100" spans="1:13" x14ac:dyDescent="0.2">
      <c r="A100">
        <v>533</v>
      </c>
      <c r="B100" t="s">
        <v>1279</v>
      </c>
      <c r="C100" s="107">
        <v>20422.5</v>
      </c>
      <c r="D100" t="s">
        <v>1280</v>
      </c>
      <c r="F100" t="s">
        <v>1281</v>
      </c>
      <c r="G100" t="s">
        <v>149</v>
      </c>
      <c r="H100" t="s">
        <v>1282</v>
      </c>
      <c r="I100">
        <v>4</v>
      </c>
      <c r="J100" t="s">
        <v>321</v>
      </c>
      <c r="K100" t="s">
        <v>393</v>
      </c>
      <c r="L100" t="s">
        <v>1283</v>
      </c>
      <c r="M100" t="s">
        <v>410</v>
      </c>
    </row>
    <row r="101" spans="1:13" x14ac:dyDescent="0.2">
      <c r="A101">
        <v>55461</v>
      </c>
      <c r="B101" t="s">
        <v>457</v>
      </c>
      <c r="C101" s="107">
        <v>25760</v>
      </c>
      <c r="D101" t="s">
        <v>408</v>
      </c>
      <c r="F101" t="s">
        <v>164</v>
      </c>
      <c r="G101" t="s">
        <v>153</v>
      </c>
      <c r="H101" t="s">
        <v>409</v>
      </c>
      <c r="I101">
        <v>4</v>
      </c>
      <c r="J101" t="s">
        <v>321</v>
      </c>
      <c r="K101" t="s">
        <v>393</v>
      </c>
      <c r="L101" t="s">
        <v>407</v>
      </c>
      <c r="M101" t="s">
        <v>410</v>
      </c>
    </row>
    <row r="102" spans="1:13" x14ac:dyDescent="0.2">
      <c r="A102">
        <v>220271</v>
      </c>
      <c r="B102" t="s">
        <v>1894</v>
      </c>
      <c r="C102" s="107">
        <v>21891.300000000003</v>
      </c>
      <c r="D102" t="s">
        <v>1895</v>
      </c>
      <c r="F102" t="s">
        <v>1896</v>
      </c>
      <c r="G102" t="s">
        <v>159</v>
      </c>
      <c r="H102" t="s">
        <v>1897</v>
      </c>
      <c r="I102">
        <v>4</v>
      </c>
      <c r="J102" t="s">
        <v>321</v>
      </c>
      <c r="K102" t="s">
        <v>393</v>
      </c>
      <c r="L102" t="s">
        <v>1898</v>
      </c>
      <c r="M102" t="s">
        <v>410</v>
      </c>
    </row>
    <row r="103" spans="1:13" x14ac:dyDescent="0.2">
      <c r="A103">
        <v>213583</v>
      </c>
      <c r="B103" t="s">
        <v>1900</v>
      </c>
      <c r="C103" s="107">
        <v>1951.6499999999999</v>
      </c>
      <c r="D103" t="s">
        <v>1901</v>
      </c>
      <c r="F103" t="s">
        <v>1902</v>
      </c>
      <c r="G103" t="s">
        <v>184</v>
      </c>
      <c r="H103" t="s">
        <v>1903</v>
      </c>
      <c r="I103">
        <v>4</v>
      </c>
      <c r="J103" t="s">
        <v>321</v>
      </c>
      <c r="K103" t="s">
        <v>393</v>
      </c>
      <c r="L103" t="s">
        <v>1904</v>
      </c>
      <c r="M103" t="s">
        <v>410</v>
      </c>
    </row>
    <row r="104" spans="1:13" x14ac:dyDescent="0.2">
      <c r="A104">
        <v>85884</v>
      </c>
      <c r="B104" t="s">
        <v>1089</v>
      </c>
      <c r="C104" s="107">
        <v>675</v>
      </c>
      <c r="D104" t="s">
        <v>1090</v>
      </c>
      <c r="F104" t="s">
        <v>1091</v>
      </c>
      <c r="G104" t="s">
        <v>146</v>
      </c>
      <c r="H104" t="s">
        <v>1092</v>
      </c>
      <c r="I104">
        <v>4</v>
      </c>
      <c r="J104" t="s">
        <v>321</v>
      </c>
      <c r="K104" t="s">
        <v>393</v>
      </c>
      <c r="L104" t="s">
        <v>347</v>
      </c>
      <c r="M104" t="s">
        <v>410</v>
      </c>
    </row>
    <row r="105" spans="1:13" x14ac:dyDescent="0.2">
      <c r="A105">
        <v>212533</v>
      </c>
      <c r="B105" t="s">
        <v>1906</v>
      </c>
      <c r="C105" s="107">
        <v>3183.9400000000005</v>
      </c>
      <c r="D105" t="s">
        <v>1907</v>
      </c>
      <c r="F105" t="s">
        <v>158</v>
      </c>
      <c r="G105" t="s">
        <v>149</v>
      </c>
      <c r="H105" t="s">
        <v>1908</v>
      </c>
      <c r="I105">
        <v>4</v>
      </c>
      <c r="J105" t="s">
        <v>321</v>
      </c>
      <c r="K105" t="s">
        <v>393</v>
      </c>
      <c r="L105" t="s">
        <v>1904</v>
      </c>
      <c r="M105" t="s">
        <v>410</v>
      </c>
    </row>
    <row r="106" spans="1:13" x14ac:dyDescent="0.2">
      <c r="A106">
        <v>138592</v>
      </c>
      <c r="B106" t="s">
        <v>1287</v>
      </c>
      <c r="C106" s="107">
        <v>75364.060000000012</v>
      </c>
      <c r="D106" t="s">
        <v>1288</v>
      </c>
      <c r="F106" t="s">
        <v>1289</v>
      </c>
      <c r="G106" t="s">
        <v>156</v>
      </c>
      <c r="H106" t="s">
        <v>1290</v>
      </c>
      <c r="I106">
        <v>4</v>
      </c>
      <c r="J106" t="s">
        <v>321</v>
      </c>
      <c r="K106" t="s">
        <v>393</v>
      </c>
      <c r="L106" t="s">
        <v>458</v>
      </c>
      <c r="M106" t="s">
        <v>410</v>
      </c>
    </row>
    <row r="107" spans="1:13" x14ac:dyDescent="0.2">
      <c r="A107">
        <v>78204</v>
      </c>
      <c r="B107" t="s">
        <v>1099</v>
      </c>
      <c r="C107" s="107">
        <v>1383.12</v>
      </c>
      <c r="D107" t="s">
        <v>1100</v>
      </c>
      <c r="F107" t="s">
        <v>1098</v>
      </c>
      <c r="G107" t="s">
        <v>179</v>
      </c>
      <c r="H107" t="s">
        <v>1101</v>
      </c>
      <c r="I107">
        <v>4</v>
      </c>
      <c r="J107" t="s">
        <v>321</v>
      </c>
      <c r="K107" t="s">
        <v>393</v>
      </c>
      <c r="L107" t="s">
        <v>1102</v>
      </c>
      <c r="M107" t="s">
        <v>410</v>
      </c>
    </row>
    <row r="108" spans="1:13" x14ac:dyDescent="0.2">
      <c r="A108">
        <v>222406</v>
      </c>
      <c r="B108" t="s">
        <v>1919</v>
      </c>
      <c r="C108" s="107">
        <v>11076.56</v>
      </c>
      <c r="D108" t="s">
        <v>1920</v>
      </c>
      <c r="F108" t="s">
        <v>1921</v>
      </c>
      <c r="G108" t="s">
        <v>177</v>
      </c>
      <c r="H108" t="s">
        <v>1922</v>
      </c>
      <c r="I108">
        <v>5</v>
      </c>
      <c r="J108" t="s">
        <v>298</v>
      </c>
      <c r="K108" t="s">
        <v>299</v>
      </c>
      <c r="L108" t="s">
        <v>1749</v>
      </c>
      <c r="M108" t="s">
        <v>293</v>
      </c>
    </row>
    <row r="109" spans="1:13" x14ac:dyDescent="0.2">
      <c r="A109">
        <v>910</v>
      </c>
      <c r="B109" t="s">
        <v>535</v>
      </c>
      <c r="C109" s="107">
        <v>70243.649999999994</v>
      </c>
      <c r="D109" t="s">
        <v>74</v>
      </c>
      <c r="F109" t="s">
        <v>192</v>
      </c>
      <c r="G109" t="s">
        <v>149</v>
      </c>
      <c r="H109" t="s">
        <v>290</v>
      </c>
      <c r="I109">
        <v>5</v>
      </c>
      <c r="J109" t="s">
        <v>298</v>
      </c>
      <c r="K109" t="s">
        <v>299</v>
      </c>
      <c r="L109" t="s">
        <v>1293</v>
      </c>
      <c r="M109" t="s">
        <v>293</v>
      </c>
    </row>
    <row r="110" spans="1:13" x14ac:dyDescent="0.2">
      <c r="A110">
        <v>37526</v>
      </c>
      <c r="B110" t="s">
        <v>1924</v>
      </c>
      <c r="C110" s="107">
        <v>523.5</v>
      </c>
      <c r="D110" t="s">
        <v>1925</v>
      </c>
      <c r="F110" t="s">
        <v>1926</v>
      </c>
      <c r="G110" t="s">
        <v>149</v>
      </c>
      <c r="H110" t="s">
        <v>1927</v>
      </c>
      <c r="I110">
        <v>5</v>
      </c>
      <c r="J110" t="s">
        <v>298</v>
      </c>
      <c r="K110" t="s">
        <v>299</v>
      </c>
      <c r="L110" t="s">
        <v>571</v>
      </c>
      <c r="M110" t="s">
        <v>293</v>
      </c>
    </row>
    <row r="111" spans="1:13" x14ac:dyDescent="0.2">
      <c r="A111">
        <v>222097</v>
      </c>
      <c r="B111" t="s">
        <v>1929</v>
      </c>
      <c r="C111" s="107">
        <v>10025.42</v>
      </c>
      <c r="D111" t="s">
        <v>1930</v>
      </c>
      <c r="F111" t="s">
        <v>1931</v>
      </c>
      <c r="G111" t="s">
        <v>170</v>
      </c>
      <c r="H111" t="s">
        <v>1932</v>
      </c>
      <c r="I111">
        <v>5</v>
      </c>
      <c r="J111" t="s">
        <v>298</v>
      </c>
      <c r="K111" t="s">
        <v>299</v>
      </c>
      <c r="L111" t="s">
        <v>1933</v>
      </c>
      <c r="M111" t="s">
        <v>293</v>
      </c>
    </row>
    <row r="112" spans="1:13" x14ac:dyDescent="0.2">
      <c r="A112">
        <v>1059</v>
      </c>
      <c r="B112" t="s">
        <v>1935</v>
      </c>
      <c r="C112" s="107">
        <v>1350</v>
      </c>
      <c r="D112" t="s">
        <v>1936</v>
      </c>
      <c r="F112" t="s">
        <v>878</v>
      </c>
      <c r="G112" t="s">
        <v>149</v>
      </c>
      <c r="H112" t="s">
        <v>879</v>
      </c>
      <c r="I112">
        <v>5</v>
      </c>
      <c r="J112" t="s">
        <v>298</v>
      </c>
      <c r="K112" t="s">
        <v>299</v>
      </c>
      <c r="L112" t="s">
        <v>571</v>
      </c>
      <c r="M112" t="s">
        <v>293</v>
      </c>
    </row>
    <row r="113" spans="1:13" x14ac:dyDescent="0.2">
      <c r="A113">
        <v>105807</v>
      </c>
      <c r="B113" t="s">
        <v>459</v>
      </c>
      <c r="C113" s="107">
        <v>119490</v>
      </c>
      <c r="D113" t="s">
        <v>846</v>
      </c>
      <c r="E113" t="s">
        <v>635</v>
      </c>
      <c r="F113" t="s">
        <v>4</v>
      </c>
      <c r="G113" t="s">
        <v>165</v>
      </c>
      <c r="H113" t="s">
        <v>847</v>
      </c>
      <c r="I113">
        <v>5</v>
      </c>
      <c r="J113" t="s">
        <v>298</v>
      </c>
      <c r="K113" t="s">
        <v>299</v>
      </c>
      <c r="L113" t="s">
        <v>460</v>
      </c>
      <c r="M113" t="s">
        <v>293</v>
      </c>
    </row>
    <row r="114" spans="1:13" x14ac:dyDescent="0.2">
      <c r="A114">
        <v>145766</v>
      </c>
      <c r="B114" t="s">
        <v>1938</v>
      </c>
      <c r="C114" s="107">
        <v>10232</v>
      </c>
      <c r="D114" t="s">
        <v>1939</v>
      </c>
      <c r="E114" t="s">
        <v>694</v>
      </c>
      <c r="F114" t="s">
        <v>42</v>
      </c>
      <c r="G114" t="s">
        <v>43</v>
      </c>
      <c r="H114" t="s">
        <v>1940</v>
      </c>
      <c r="I114">
        <v>5</v>
      </c>
      <c r="J114" t="s">
        <v>298</v>
      </c>
      <c r="K114" t="s">
        <v>299</v>
      </c>
      <c r="L114" t="s">
        <v>1941</v>
      </c>
      <c r="M114" t="s">
        <v>293</v>
      </c>
    </row>
    <row r="115" spans="1:13" x14ac:dyDescent="0.2">
      <c r="A115">
        <v>374</v>
      </c>
      <c r="B115" t="s">
        <v>540</v>
      </c>
      <c r="C115" s="107">
        <v>1420.68</v>
      </c>
      <c r="D115" t="s">
        <v>75</v>
      </c>
      <c r="F115" t="s">
        <v>164</v>
      </c>
      <c r="G115" t="s">
        <v>153</v>
      </c>
      <c r="H115" t="s">
        <v>224</v>
      </c>
      <c r="I115">
        <v>5</v>
      </c>
      <c r="J115" t="s">
        <v>298</v>
      </c>
      <c r="K115" t="s">
        <v>299</v>
      </c>
      <c r="L115" t="s">
        <v>1293</v>
      </c>
      <c r="M115" t="s">
        <v>293</v>
      </c>
    </row>
    <row r="116" spans="1:13" x14ac:dyDescent="0.2">
      <c r="A116">
        <v>213089</v>
      </c>
      <c r="B116" t="s">
        <v>1958</v>
      </c>
      <c r="C116" s="107">
        <v>2000</v>
      </c>
      <c r="D116" t="s">
        <v>1959</v>
      </c>
      <c r="F116" t="s">
        <v>1821</v>
      </c>
      <c r="G116" t="s">
        <v>172</v>
      </c>
      <c r="H116" t="s">
        <v>1960</v>
      </c>
      <c r="I116">
        <v>5</v>
      </c>
      <c r="J116" t="s">
        <v>298</v>
      </c>
      <c r="K116" t="s">
        <v>299</v>
      </c>
      <c r="L116" t="s">
        <v>571</v>
      </c>
      <c r="M116" t="s">
        <v>293</v>
      </c>
    </row>
    <row r="117" spans="1:13" x14ac:dyDescent="0.2">
      <c r="A117">
        <v>141265</v>
      </c>
      <c r="B117" t="s">
        <v>1967</v>
      </c>
      <c r="C117" s="107">
        <v>1003</v>
      </c>
      <c r="D117" t="s">
        <v>1968</v>
      </c>
      <c r="F117" t="s">
        <v>1969</v>
      </c>
      <c r="G117" t="s">
        <v>174</v>
      </c>
      <c r="H117" t="s">
        <v>1970</v>
      </c>
      <c r="I117">
        <v>5</v>
      </c>
      <c r="J117" t="s">
        <v>298</v>
      </c>
      <c r="K117" t="s">
        <v>299</v>
      </c>
      <c r="L117" t="s">
        <v>571</v>
      </c>
      <c r="M117" t="s">
        <v>293</v>
      </c>
    </row>
    <row r="118" spans="1:13" x14ac:dyDescent="0.2">
      <c r="A118">
        <v>210539</v>
      </c>
      <c r="B118" t="s">
        <v>1307</v>
      </c>
      <c r="C118" s="107">
        <v>1875</v>
      </c>
      <c r="D118" t="s">
        <v>1308</v>
      </c>
      <c r="F118" t="s">
        <v>1309</v>
      </c>
      <c r="G118" t="s">
        <v>185</v>
      </c>
      <c r="H118" t="s">
        <v>1310</v>
      </c>
      <c r="I118">
        <v>5</v>
      </c>
      <c r="J118" t="s">
        <v>298</v>
      </c>
      <c r="K118" t="s">
        <v>299</v>
      </c>
      <c r="L118" t="s">
        <v>571</v>
      </c>
      <c r="M118" t="s">
        <v>293</v>
      </c>
    </row>
    <row r="119" spans="1:13" x14ac:dyDescent="0.2">
      <c r="A119">
        <v>161750</v>
      </c>
      <c r="B119" t="s">
        <v>1972</v>
      </c>
      <c r="C119" s="107">
        <v>6310.37</v>
      </c>
      <c r="D119" t="s">
        <v>1973</v>
      </c>
      <c r="F119" t="s">
        <v>655</v>
      </c>
      <c r="G119" t="s">
        <v>177</v>
      </c>
      <c r="H119" t="s">
        <v>1974</v>
      </c>
      <c r="I119">
        <v>5</v>
      </c>
      <c r="J119" t="s">
        <v>298</v>
      </c>
      <c r="K119" t="s">
        <v>299</v>
      </c>
      <c r="L119" t="s">
        <v>1975</v>
      </c>
      <c r="M119" t="s">
        <v>293</v>
      </c>
    </row>
    <row r="120" spans="1:13" x14ac:dyDescent="0.2">
      <c r="A120">
        <v>210205</v>
      </c>
      <c r="B120" t="s">
        <v>1977</v>
      </c>
      <c r="C120" s="107">
        <v>900</v>
      </c>
      <c r="D120" t="s">
        <v>1978</v>
      </c>
      <c r="F120" t="s">
        <v>7</v>
      </c>
      <c r="G120" t="s">
        <v>149</v>
      </c>
      <c r="H120" t="s">
        <v>238</v>
      </c>
      <c r="I120">
        <v>5</v>
      </c>
      <c r="J120" t="s">
        <v>298</v>
      </c>
      <c r="K120" t="s">
        <v>299</v>
      </c>
      <c r="L120" t="s">
        <v>1979</v>
      </c>
      <c r="M120" t="s">
        <v>293</v>
      </c>
    </row>
    <row r="121" spans="1:13" x14ac:dyDescent="0.2">
      <c r="A121">
        <v>69482</v>
      </c>
      <c r="B121" t="s">
        <v>461</v>
      </c>
      <c r="C121" s="107">
        <v>2960</v>
      </c>
      <c r="D121" t="s">
        <v>633</v>
      </c>
      <c r="F121" t="s">
        <v>462</v>
      </c>
      <c r="G121" t="s">
        <v>153</v>
      </c>
      <c r="H121" t="s">
        <v>463</v>
      </c>
      <c r="I121">
        <v>5</v>
      </c>
      <c r="J121" t="s">
        <v>298</v>
      </c>
      <c r="K121" t="s">
        <v>299</v>
      </c>
      <c r="L121" t="s">
        <v>0</v>
      </c>
      <c r="M121" t="s">
        <v>293</v>
      </c>
    </row>
    <row r="122" spans="1:13" x14ac:dyDescent="0.2">
      <c r="A122">
        <v>214</v>
      </c>
      <c r="B122" t="s">
        <v>704</v>
      </c>
      <c r="C122" s="107">
        <v>27970.83</v>
      </c>
      <c r="D122" t="s">
        <v>705</v>
      </c>
      <c r="F122" t="s">
        <v>706</v>
      </c>
      <c r="G122" t="s">
        <v>149</v>
      </c>
      <c r="H122" t="s">
        <v>238</v>
      </c>
      <c r="I122">
        <v>5</v>
      </c>
      <c r="J122" t="s">
        <v>298</v>
      </c>
      <c r="K122" t="s">
        <v>299</v>
      </c>
      <c r="L122" t="s">
        <v>707</v>
      </c>
      <c r="M122" t="s">
        <v>293</v>
      </c>
    </row>
    <row r="123" spans="1:13" x14ac:dyDescent="0.2">
      <c r="A123">
        <v>213055</v>
      </c>
      <c r="B123" t="s">
        <v>1995</v>
      </c>
      <c r="C123" s="107">
        <v>1950</v>
      </c>
      <c r="D123" t="s">
        <v>1996</v>
      </c>
      <c r="E123" t="s">
        <v>1997</v>
      </c>
      <c r="F123" t="s">
        <v>1998</v>
      </c>
      <c r="G123" t="s">
        <v>146</v>
      </c>
      <c r="H123" t="s">
        <v>1999</v>
      </c>
      <c r="I123">
        <v>5</v>
      </c>
      <c r="J123" t="s">
        <v>298</v>
      </c>
      <c r="K123" t="s">
        <v>299</v>
      </c>
      <c r="L123" t="s">
        <v>2000</v>
      </c>
      <c r="M123" t="s">
        <v>293</v>
      </c>
    </row>
    <row r="124" spans="1:13" x14ac:dyDescent="0.2">
      <c r="A124">
        <v>1061</v>
      </c>
      <c r="B124" t="s">
        <v>637</v>
      </c>
      <c r="C124" s="107">
        <v>8536</v>
      </c>
      <c r="D124" t="s">
        <v>845</v>
      </c>
      <c r="F124" t="s">
        <v>158</v>
      </c>
      <c r="G124" t="s">
        <v>149</v>
      </c>
      <c r="H124" t="s">
        <v>638</v>
      </c>
      <c r="I124">
        <v>5</v>
      </c>
      <c r="J124" t="s">
        <v>298</v>
      </c>
      <c r="K124" t="s">
        <v>299</v>
      </c>
      <c r="L124" t="s">
        <v>0</v>
      </c>
      <c r="M124" t="s">
        <v>293</v>
      </c>
    </row>
    <row r="125" spans="1:13" x14ac:dyDescent="0.2">
      <c r="A125">
        <v>216240</v>
      </c>
      <c r="B125" t="s">
        <v>2013</v>
      </c>
      <c r="C125" s="107">
        <v>300</v>
      </c>
      <c r="D125" t="s">
        <v>2014</v>
      </c>
      <c r="F125" t="s">
        <v>201</v>
      </c>
      <c r="G125" t="s">
        <v>168</v>
      </c>
      <c r="H125" t="s">
        <v>2015</v>
      </c>
      <c r="I125">
        <v>5</v>
      </c>
      <c r="J125" t="s">
        <v>298</v>
      </c>
      <c r="K125" t="s">
        <v>299</v>
      </c>
      <c r="L125" t="s">
        <v>571</v>
      </c>
      <c r="M125" t="s">
        <v>293</v>
      </c>
    </row>
    <row r="126" spans="1:13" x14ac:dyDescent="0.2">
      <c r="A126">
        <v>134365</v>
      </c>
      <c r="B126" t="s">
        <v>1321</v>
      </c>
      <c r="C126" s="107">
        <v>583482.41</v>
      </c>
      <c r="D126" t="s">
        <v>536</v>
      </c>
      <c r="E126" t="s">
        <v>537</v>
      </c>
      <c r="F126" t="s">
        <v>152</v>
      </c>
      <c r="G126" t="s">
        <v>177</v>
      </c>
      <c r="H126" t="s">
        <v>538</v>
      </c>
      <c r="I126">
        <v>6</v>
      </c>
      <c r="J126" t="s">
        <v>298</v>
      </c>
      <c r="K126" t="s">
        <v>5</v>
      </c>
      <c r="L126" t="s">
        <v>71</v>
      </c>
      <c r="M126" t="s">
        <v>294</v>
      </c>
    </row>
    <row r="127" spans="1:13" x14ac:dyDescent="0.2">
      <c r="A127">
        <v>212772</v>
      </c>
      <c r="B127" t="s">
        <v>2017</v>
      </c>
      <c r="C127" s="107">
        <v>7700.1100000000006</v>
      </c>
      <c r="D127" t="s">
        <v>2018</v>
      </c>
      <c r="F127" t="s">
        <v>2019</v>
      </c>
      <c r="G127" t="s">
        <v>177</v>
      </c>
      <c r="H127" t="s">
        <v>2020</v>
      </c>
      <c r="I127">
        <v>6</v>
      </c>
      <c r="J127" t="s">
        <v>298</v>
      </c>
      <c r="K127" t="s">
        <v>5</v>
      </c>
      <c r="L127" t="s">
        <v>577</v>
      </c>
      <c r="M127" t="s">
        <v>294</v>
      </c>
    </row>
    <row r="128" spans="1:13" x14ac:dyDescent="0.2">
      <c r="A128">
        <v>70</v>
      </c>
      <c r="B128" t="s">
        <v>467</v>
      </c>
      <c r="C128" s="107">
        <v>2400</v>
      </c>
      <c r="D128" t="s">
        <v>6</v>
      </c>
      <c r="E128" t="s">
        <v>639</v>
      </c>
      <c r="F128" t="s">
        <v>7</v>
      </c>
      <c r="G128" t="s">
        <v>149</v>
      </c>
      <c r="H128" t="s">
        <v>238</v>
      </c>
      <c r="I128">
        <v>6</v>
      </c>
      <c r="J128" t="s">
        <v>298</v>
      </c>
      <c r="K128" t="s">
        <v>5</v>
      </c>
      <c r="L128" t="s">
        <v>200</v>
      </c>
      <c r="M128" t="s">
        <v>294</v>
      </c>
    </row>
    <row r="129" spans="1:13" x14ac:dyDescent="0.2">
      <c r="A129">
        <v>86531</v>
      </c>
      <c r="B129" t="s">
        <v>640</v>
      </c>
      <c r="C129" s="107">
        <v>1200</v>
      </c>
      <c r="D129" t="s">
        <v>641</v>
      </c>
      <c r="F129" t="s">
        <v>642</v>
      </c>
      <c r="G129" t="s">
        <v>149</v>
      </c>
      <c r="H129" t="s">
        <v>643</v>
      </c>
      <c r="I129">
        <v>6</v>
      </c>
      <c r="J129" t="s">
        <v>298</v>
      </c>
      <c r="K129" t="s">
        <v>5</v>
      </c>
      <c r="L129" t="s">
        <v>892</v>
      </c>
      <c r="M129" t="s">
        <v>294</v>
      </c>
    </row>
    <row r="130" spans="1:13" x14ac:dyDescent="0.2">
      <c r="A130">
        <v>1508</v>
      </c>
      <c r="B130" t="s">
        <v>1326</v>
      </c>
      <c r="C130" s="107">
        <v>211644.71</v>
      </c>
      <c r="D130" t="s">
        <v>578</v>
      </c>
      <c r="F130" t="s">
        <v>53</v>
      </c>
      <c r="G130" t="s">
        <v>173</v>
      </c>
      <c r="H130" t="s">
        <v>579</v>
      </c>
      <c r="I130">
        <v>6</v>
      </c>
      <c r="J130" t="s">
        <v>298</v>
      </c>
      <c r="K130" t="s">
        <v>5</v>
      </c>
      <c r="L130" t="s">
        <v>20</v>
      </c>
      <c r="M130" t="s">
        <v>294</v>
      </c>
    </row>
    <row r="131" spans="1:13" x14ac:dyDescent="0.2">
      <c r="A131">
        <v>208249</v>
      </c>
      <c r="B131" t="s">
        <v>1412</v>
      </c>
      <c r="C131" s="107">
        <v>6128741.29</v>
      </c>
      <c r="D131" t="s">
        <v>1413</v>
      </c>
      <c r="F131" t="s">
        <v>158</v>
      </c>
      <c r="G131" t="s">
        <v>149</v>
      </c>
      <c r="H131" t="s">
        <v>1414</v>
      </c>
      <c r="I131">
        <v>6</v>
      </c>
      <c r="J131" t="s">
        <v>298</v>
      </c>
      <c r="K131" t="s">
        <v>5</v>
      </c>
      <c r="L131" t="s">
        <v>1415</v>
      </c>
      <c r="M131" t="s">
        <v>294</v>
      </c>
    </row>
    <row r="132" spans="1:13" x14ac:dyDescent="0.2">
      <c r="A132">
        <v>147528</v>
      </c>
      <c r="B132" t="s">
        <v>1328</v>
      </c>
      <c r="C132" s="107">
        <v>2300</v>
      </c>
      <c r="D132" t="s">
        <v>867</v>
      </c>
      <c r="F132" t="s">
        <v>869</v>
      </c>
      <c r="G132" t="s">
        <v>149</v>
      </c>
      <c r="H132" t="s">
        <v>870</v>
      </c>
      <c r="I132">
        <v>6</v>
      </c>
      <c r="J132" t="s">
        <v>298</v>
      </c>
      <c r="K132" t="s">
        <v>5</v>
      </c>
      <c r="L132" t="s">
        <v>1329</v>
      </c>
      <c r="M132" t="s">
        <v>294</v>
      </c>
    </row>
    <row r="133" spans="1:13" x14ac:dyDescent="0.2">
      <c r="A133">
        <v>132</v>
      </c>
      <c r="B133" t="s">
        <v>2032</v>
      </c>
      <c r="C133" s="107">
        <v>5242.28</v>
      </c>
      <c r="D133" t="s">
        <v>2033</v>
      </c>
      <c r="F133" t="s">
        <v>152</v>
      </c>
      <c r="G133" t="s">
        <v>153</v>
      </c>
      <c r="H133" t="s">
        <v>249</v>
      </c>
      <c r="I133">
        <v>6</v>
      </c>
      <c r="J133" t="s">
        <v>298</v>
      </c>
      <c r="K133" t="s">
        <v>5</v>
      </c>
      <c r="L133" t="s">
        <v>2034</v>
      </c>
      <c r="M133" t="s">
        <v>294</v>
      </c>
    </row>
    <row r="134" spans="1:13" x14ac:dyDescent="0.2">
      <c r="A134">
        <v>37200</v>
      </c>
      <c r="B134" t="s">
        <v>644</v>
      </c>
      <c r="C134" s="107">
        <v>6521.92</v>
      </c>
      <c r="D134" t="s">
        <v>10</v>
      </c>
      <c r="F134" t="s">
        <v>261</v>
      </c>
      <c r="G134" t="s">
        <v>177</v>
      </c>
      <c r="H134" t="s">
        <v>250</v>
      </c>
      <c r="I134">
        <v>6</v>
      </c>
      <c r="J134" t="s">
        <v>298</v>
      </c>
      <c r="K134" t="s">
        <v>5</v>
      </c>
      <c r="L134" t="s">
        <v>855</v>
      </c>
      <c r="M134" t="s">
        <v>294</v>
      </c>
    </row>
    <row r="135" spans="1:13" x14ac:dyDescent="0.2">
      <c r="A135">
        <v>213611</v>
      </c>
      <c r="B135" t="s">
        <v>2040</v>
      </c>
      <c r="C135" s="107">
        <v>24400</v>
      </c>
      <c r="D135" t="s">
        <v>2041</v>
      </c>
      <c r="F135" t="s">
        <v>195</v>
      </c>
      <c r="G135" t="s">
        <v>149</v>
      </c>
      <c r="H135" t="s">
        <v>233</v>
      </c>
      <c r="I135">
        <v>6</v>
      </c>
      <c r="J135" t="s">
        <v>298</v>
      </c>
      <c r="K135" t="s">
        <v>5</v>
      </c>
      <c r="L135" t="s">
        <v>2042</v>
      </c>
      <c r="M135" t="s">
        <v>294</v>
      </c>
    </row>
    <row r="136" spans="1:13" x14ac:dyDescent="0.2">
      <c r="A136">
        <v>789</v>
      </c>
      <c r="B136" t="s">
        <v>881</v>
      </c>
      <c r="C136" s="107">
        <v>77687.08</v>
      </c>
      <c r="D136" t="s">
        <v>11</v>
      </c>
      <c r="E136" t="s">
        <v>162</v>
      </c>
      <c r="F136" t="s">
        <v>12</v>
      </c>
      <c r="G136" t="s">
        <v>157</v>
      </c>
      <c r="H136" t="s">
        <v>251</v>
      </c>
      <c r="I136">
        <v>6</v>
      </c>
      <c r="J136" t="s">
        <v>298</v>
      </c>
      <c r="K136" t="s">
        <v>5</v>
      </c>
      <c r="L136" t="s">
        <v>13</v>
      </c>
      <c r="M136" t="s">
        <v>294</v>
      </c>
    </row>
    <row r="137" spans="1:13" x14ac:dyDescent="0.2">
      <c r="A137">
        <v>130252</v>
      </c>
      <c r="B137" t="s">
        <v>904</v>
      </c>
      <c r="C137" s="107">
        <v>8448.02</v>
      </c>
      <c r="D137" t="s">
        <v>23</v>
      </c>
      <c r="E137" t="s">
        <v>468</v>
      </c>
      <c r="F137" t="s">
        <v>469</v>
      </c>
      <c r="G137" t="s">
        <v>76</v>
      </c>
      <c r="H137" t="s">
        <v>470</v>
      </c>
      <c r="I137">
        <v>6</v>
      </c>
      <c r="J137" t="s">
        <v>298</v>
      </c>
      <c r="K137" t="s">
        <v>5</v>
      </c>
      <c r="L137" t="s">
        <v>22</v>
      </c>
      <c r="M137" t="s">
        <v>294</v>
      </c>
    </row>
    <row r="138" spans="1:13" x14ac:dyDescent="0.2">
      <c r="A138">
        <v>226</v>
      </c>
      <c r="B138" t="s">
        <v>471</v>
      </c>
      <c r="C138" s="107">
        <v>73078.819999999992</v>
      </c>
      <c r="D138" t="s">
        <v>472</v>
      </c>
      <c r="F138" t="s">
        <v>186</v>
      </c>
      <c r="G138" t="s">
        <v>149</v>
      </c>
      <c r="H138" t="s">
        <v>243</v>
      </c>
      <c r="I138">
        <v>6</v>
      </c>
      <c r="J138" t="s">
        <v>298</v>
      </c>
      <c r="K138" t="s">
        <v>5</v>
      </c>
      <c r="L138" t="s">
        <v>14</v>
      </c>
      <c r="M138" t="s">
        <v>294</v>
      </c>
    </row>
    <row r="139" spans="1:13" x14ac:dyDescent="0.2">
      <c r="A139">
        <v>168507</v>
      </c>
      <c r="B139" t="s">
        <v>647</v>
      </c>
      <c r="C139" s="107">
        <v>1923.3999999999999</v>
      </c>
      <c r="D139" t="s">
        <v>648</v>
      </c>
      <c r="F139" t="s">
        <v>158</v>
      </c>
      <c r="G139" t="s">
        <v>149</v>
      </c>
      <c r="H139" t="s">
        <v>649</v>
      </c>
      <c r="I139">
        <v>6</v>
      </c>
      <c r="J139" t="s">
        <v>298</v>
      </c>
      <c r="K139" t="s">
        <v>5</v>
      </c>
      <c r="L139" t="s">
        <v>865</v>
      </c>
      <c r="M139" t="s">
        <v>294</v>
      </c>
    </row>
    <row r="140" spans="1:13" x14ac:dyDescent="0.2">
      <c r="A140">
        <v>147738</v>
      </c>
      <c r="B140" t="s">
        <v>580</v>
      </c>
      <c r="C140" s="107">
        <v>6067.5599999999995</v>
      </c>
      <c r="D140" t="s">
        <v>581</v>
      </c>
      <c r="F140" t="s">
        <v>25</v>
      </c>
      <c r="G140" t="s">
        <v>149</v>
      </c>
      <c r="H140" t="s">
        <v>262</v>
      </c>
      <c r="I140">
        <v>6</v>
      </c>
      <c r="J140" t="s">
        <v>298</v>
      </c>
      <c r="K140" t="s">
        <v>576</v>
      </c>
      <c r="L140" t="s">
        <v>577</v>
      </c>
      <c r="M140" t="s">
        <v>294</v>
      </c>
    </row>
    <row r="141" spans="1:13" x14ac:dyDescent="0.2">
      <c r="A141">
        <v>332</v>
      </c>
      <c r="B141" t="s">
        <v>473</v>
      </c>
      <c r="C141" s="107">
        <v>56091.47</v>
      </c>
      <c r="D141" t="s">
        <v>15</v>
      </c>
      <c r="E141" t="s">
        <v>474</v>
      </c>
      <c r="F141" t="s">
        <v>167</v>
      </c>
      <c r="G141" t="s">
        <v>168</v>
      </c>
      <c r="H141" t="s">
        <v>216</v>
      </c>
      <c r="I141">
        <v>6</v>
      </c>
      <c r="J141" t="s">
        <v>298</v>
      </c>
      <c r="K141" t="s">
        <v>5</v>
      </c>
      <c r="L141" t="s">
        <v>9</v>
      </c>
      <c r="M141" t="s">
        <v>294</v>
      </c>
    </row>
    <row r="142" spans="1:13" x14ac:dyDescent="0.2">
      <c r="A142">
        <v>181669</v>
      </c>
      <c r="B142" t="s">
        <v>893</v>
      </c>
      <c r="C142" s="107">
        <v>33362.159999999989</v>
      </c>
      <c r="D142" t="s">
        <v>894</v>
      </c>
      <c r="E142" t="s">
        <v>895</v>
      </c>
      <c r="F142" t="s">
        <v>451</v>
      </c>
      <c r="G142" t="s">
        <v>177</v>
      </c>
      <c r="H142" t="s">
        <v>896</v>
      </c>
      <c r="I142">
        <v>6</v>
      </c>
      <c r="J142" t="s">
        <v>298</v>
      </c>
      <c r="K142" t="s">
        <v>5</v>
      </c>
      <c r="L142" t="s">
        <v>897</v>
      </c>
      <c r="M142" t="s">
        <v>294</v>
      </c>
    </row>
    <row r="143" spans="1:13" x14ac:dyDescent="0.2">
      <c r="A143">
        <v>195421</v>
      </c>
      <c r="B143" t="s">
        <v>2048</v>
      </c>
      <c r="C143" s="107">
        <v>8063</v>
      </c>
      <c r="D143" t="s">
        <v>2049</v>
      </c>
      <c r="F143" t="s">
        <v>2050</v>
      </c>
      <c r="G143" t="s">
        <v>149</v>
      </c>
      <c r="H143" t="s">
        <v>2051</v>
      </c>
      <c r="I143">
        <v>6</v>
      </c>
      <c r="J143" t="s">
        <v>298</v>
      </c>
      <c r="K143" t="s">
        <v>5</v>
      </c>
      <c r="L143" t="s">
        <v>577</v>
      </c>
      <c r="M143" t="s">
        <v>294</v>
      </c>
    </row>
    <row r="144" spans="1:13" x14ac:dyDescent="0.2">
      <c r="A144">
        <v>58546</v>
      </c>
      <c r="B144" t="s">
        <v>872</v>
      </c>
      <c r="C144" s="107">
        <v>7030</v>
      </c>
      <c r="D144" t="s">
        <v>873</v>
      </c>
      <c r="F144" t="s">
        <v>874</v>
      </c>
      <c r="G144" t="s">
        <v>149</v>
      </c>
      <c r="H144" t="s">
        <v>875</v>
      </c>
      <c r="I144">
        <v>6</v>
      </c>
      <c r="J144" t="s">
        <v>298</v>
      </c>
      <c r="K144" t="s">
        <v>5</v>
      </c>
      <c r="L144" t="s">
        <v>876</v>
      </c>
      <c r="M144" t="s">
        <v>294</v>
      </c>
    </row>
    <row r="145" spans="1:13" x14ac:dyDescent="0.2">
      <c r="A145">
        <v>933</v>
      </c>
      <c r="B145" t="s">
        <v>650</v>
      </c>
      <c r="C145" s="107">
        <v>4823.2</v>
      </c>
      <c r="D145" t="s">
        <v>16</v>
      </c>
      <c r="F145" t="s">
        <v>189</v>
      </c>
      <c r="G145" t="s">
        <v>149</v>
      </c>
      <c r="H145" t="s">
        <v>229</v>
      </c>
      <c r="I145">
        <v>6</v>
      </c>
      <c r="J145" t="s">
        <v>298</v>
      </c>
      <c r="K145" t="s">
        <v>5</v>
      </c>
      <c r="L145" t="s">
        <v>200</v>
      </c>
      <c r="M145" t="s">
        <v>294</v>
      </c>
    </row>
    <row r="146" spans="1:13" x14ac:dyDescent="0.2">
      <c r="A146">
        <v>218936</v>
      </c>
      <c r="B146" t="s">
        <v>2053</v>
      </c>
      <c r="C146" s="107">
        <v>39330</v>
      </c>
      <c r="D146" t="s">
        <v>2054</v>
      </c>
      <c r="F146" t="s">
        <v>199</v>
      </c>
      <c r="G146" t="s">
        <v>149</v>
      </c>
      <c r="H146" t="s">
        <v>259</v>
      </c>
      <c r="I146">
        <v>6</v>
      </c>
      <c r="J146" t="s">
        <v>298</v>
      </c>
      <c r="K146" t="s">
        <v>5</v>
      </c>
      <c r="L146" t="s">
        <v>2055</v>
      </c>
      <c r="M146" t="s">
        <v>294</v>
      </c>
    </row>
    <row r="147" spans="1:13" x14ac:dyDescent="0.2">
      <c r="A147">
        <v>404</v>
      </c>
      <c r="B147" t="s">
        <v>2060</v>
      </c>
      <c r="C147" s="107">
        <v>5846.19</v>
      </c>
      <c r="D147" t="s">
        <v>2061</v>
      </c>
      <c r="E147" t="s">
        <v>2062</v>
      </c>
      <c r="F147" t="s">
        <v>202</v>
      </c>
      <c r="G147" t="s">
        <v>149</v>
      </c>
      <c r="H147" t="s">
        <v>2063</v>
      </c>
      <c r="I147">
        <v>6</v>
      </c>
      <c r="J147" t="s">
        <v>298</v>
      </c>
      <c r="K147" t="s">
        <v>5</v>
      </c>
      <c r="L147" t="s">
        <v>2030</v>
      </c>
      <c r="M147" t="s">
        <v>294</v>
      </c>
    </row>
    <row r="148" spans="1:13" x14ac:dyDescent="0.2">
      <c r="A148">
        <v>83007</v>
      </c>
      <c r="B148" t="s">
        <v>475</v>
      </c>
      <c r="C148" s="107">
        <v>33207.64</v>
      </c>
      <c r="D148" t="s">
        <v>236</v>
      </c>
      <c r="F148" t="s">
        <v>186</v>
      </c>
      <c r="G148" t="s">
        <v>149</v>
      </c>
      <c r="H148" t="s">
        <v>237</v>
      </c>
      <c r="I148">
        <v>6</v>
      </c>
      <c r="J148" t="s">
        <v>298</v>
      </c>
      <c r="K148" t="s">
        <v>5</v>
      </c>
      <c r="L148" t="s">
        <v>200</v>
      </c>
      <c r="M148" t="s">
        <v>294</v>
      </c>
    </row>
    <row r="149" spans="1:13" x14ac:dyDescent="0.2">
      <c r="A149">
        <v>37242</v>
      </c>
      <c r="B149" t="s">
        <v>652</v>
      </c>
      <c r="C149" s="107">
        <v>9131.26</v>
      </c>
      <c r="D149" t="s">
        <v>476</v>
      </c>
      <c r="E149" t="s">
        <v>420</v>
      </c>
      <c r="F149" t="s">
        <v>158</v>
      </c>
      <c r="G149" t="s">
        <v>149</v>
      </c>
      <c r="H149" t="s">
        <v>257</v>
      </c>
      <c r="I149">
        <v>6</v>
      </c>
      <c r="J149" t="s">
        <v>298</v>
      </c>
      <c r="K149" t="s">
        <v>5</v>
      </c>
      <c r="L149" t="s">
        <v>18</v>
      </c>
      <c r="M149" t="s">
        <v>294</v>
      </c>
    </row>
    <row r="150" spans="1:13" x14ac:dyDescent="0.2">
      <c r="A150">
        <v>36836</v>
      </c>
      <c r="B150" t="s">
        <v>477</v>
      </c>
      <c r="C150" s="107">
        <v>2350</v>
      </c>
      <c r="D150" t="s">
        <v>653</v>
      </c>
      <c r="E150" t="s">
        <v>635</v>
      </c>
      <c r="F150" t="s">
        <v>193</v>
      </c>
      <c r="G150" t="s">
        <v>149</v>
      </c>
      <c r="H150" t="s">
        <v>232</v>
      </c>
      <c r="I150">
        <v>6</v>
      </c>
      <c r="J150" t="s">
        <v>298</v>
      </c>
      <c r="K150" t="s">
        <v>5</v>
      </c>
      <c r="L150" t="s">
        <v>200</v>
      </c>
      <c r="M150" t="s">
        <v>294</v>
      </c>
    </row>
    <row r="151" spans="1:13" x14ac:dyDescent="0.2">
      <c r="A151">
        <v>433</v>
      </c>
      <c r="B151" t="s">
        <v>852</v>
      </c>
      <c r="C151" s="107">
        <v>18295.330000000002</v>
      </c>
      <c r="D151" t="s">
        <v>853</v>
      </c>
      <c r="F151" t="s">
        <v>194</v>
      </c>
      <c r="G151" t="s">
        <v>149</v>
      </c>
      <c r="H151" t="s">
        <v>228</v>
      </c>
      <c r="I151">
        <v>6</v>
      </c>
      <c r="J151" t="s">
        <v>298</v>
      </c>
      <c r="K151" t="s">
        <v>5</v>
      </c>
      <c r="L151" t="s">
        <v>854</v>
      </c>
      <c r="M151" t="s">
        <v>294</v>
      </c>
    </row>
    <row r="152" spans="1:13" x14ac:dyDescent="0.2">
      <c r="A152">
        <v>205877</v>
      </c>
      <c r="B152" t="s">
        <v>1354</v>
      </c>
      <c r="C152" s="107">
        <v>12670.71</v>
      </c>
      <c r="D152" t="s">
        <v>1355</v>
      </c>
      <c r="F152" t="s">
        <v>1356</v>
      </c>
      <c r="G152" t="s">
        <v>168</v>
      </c>
      <c r="H152" t="s">
        <v>1357</v>
      </c>
      <c r="I152">
        <v>6</v>
      </c>
      <c r="J152" t="s">
        <v>298</v>
      </c>
      <c r="K152" t="s">
        <v>5</v>
      </c>
      <c r="L152" t="s">
        <v>200</v>
      </c>
      <c r="M152" t="s">
        <v>294</v>
      </c>
    </row>
    <row r="153" spans="1:13" x14ac:dyDescent="0.2">
      <c r="A153">
        <v>440</v>
      </c>
      <c r="B153" t="s">
        <v>478</v>
      </c>
      <c r="C153" s="107">
        <v>4862.57</v>
      </c>
      <c r="D153" t="s">
        <v>479</v>
      </c>
      <c r="F153" t="s">
        <v>164</v>
      </c>
      <c r="G153" t="s">
        <v>153</v>
      </c>
      <c r="H153" t="s">
        <v>258</v>
      </c>
      <c r="I153">
        <v>6</v>
      </c>
      <c r="J153" t="s">
        <v>298</v>
      </c>
      <c r="K153" t="s">
        <v>5</v>
      </c>
      <c r="L153" t="s">
        <v>19</v>
      </c>
      <c r="M153" t="s">
        <v>294</v>
      </c>
    </row>
    <row r="154" spans="1:13" x14ac:dyDescent="0.2">
      <c r="A154">
        <v>127720</v>
      </c>
      <c r="B154" t="s">
        <v>582</v>
      </c>
      <c r="C154" s="107">
        <v>35390.230000000003</v>
      </c>
      <c r="D154" t="s">
        <v>583</v>
      </c>
      <c r="E154" t="s">
        <v>654</v>
      </c>
      <c r="F154" t="s">
        <v>244</v>
      </c>
      <c r="G154" t="s">
        <v>177</v>
      </c>
      <c r="H154" t="s">
        <v>245</v>
      </c>
      <c r="I154">
        <v>6</v>
      </c>
      <c r="J154" t="s">
        <v>298</v>
      </c>
      <c r="K154" t="s">
        <v>5</v>
      </c>
      <c r="L154" t="s">
        <v>877</v>
      </c>
      <c r="M154" t="s">
        <v>294</v>
      </c>
    </row>
    <row r="155" spans="1:13" x14ac:dyDescent="0.2">
      <c r="A155">
        <v>85584</v>
      </c>
      <c r="B155" t="s">
        <v>898</v>
      </c>
      <c r="C155" s="107">
        <v>6319.4</v>
      </c>
      <c r="D155" t="s">
        <v>899</v>
      </c>
      <c r="E155" t="s">
        <v>900</v>
      </c>
      <c r="F155" t="s">
        <v>384</v>
      </c>
      <c r="G155" t="s">
        <v>149</v>
      </c>
      <c r="H155" t="s">
        <v>901</v>
      </c>
      <c r="I155">
        <v>6</v>
      </c>
      <c r="J155" t="s">
        <v>298</v>
      </c>
      <c r="K155" t="s">
        <v>5</v>
      </c>
      <c r="L155" t="s">
        <v>902</v>
      </c>
      <c r="M155" t="s">
        <v>294</v>
      </c>
    </row>
    <row r="156" spans="1:13" x14ac:dyDescent="0.2">
      <c r="A156">
        <v>86231</v>
      </c>
      <c r="B156" t="s">
        <v>903</v>
      </c>
      <c r="C156" s="107">
        <v>149423.26999999999</v>
      </c>
      <c r="D156" t="s">
        <v>482</v>
      </c>
      <c r="F156" t="s">
        <v>223</v>
      </c>
      <c r="G156" t="s">
        <v>1</v>
      </c>
      <c r="H156" t="s">
        <v>291</v>
      </c>
      <c r="I156">
        <v>6</v>
      </c>
      <c r="J156" t="s">
        <v>298</v>
      </c>
      <c r="K156" t="s">
        <v>5</v>
      </c>
      <c r="L156" t="s">
        <v>22</v>
      </c>
      <c r="M156" t="s">
        <v>294</v>
      </c>
    </row>
    <row r="157" spans="1:13" x14ac:dyDescent="0.2">
      <c r="A157">
        <v>221081</v>
      </c>
      <c r="B157" t="s">
        <v>2076</v>
      </c>
      <c r="C157" s="107">
        <v>7132.5</v>
      </c>
      <c r="D157" t="s">
        <v>2077</v>
      </c>
      <c r="F157" t="s">
        <v>163</v>
      </c>
      <c r="G157" t="s">
        <v>149</v>
      </c>
      <c r="H157" t="s">
        <v>219</v>
      </c>
      <c r="I157">
        <v>6</v>
      </c>
      <c r="J157" t="s">
        <v>298</v>
      </c>
      <c r="K157" t="s">
        <v>5</v>
      </c>
      <c r="L157" t="s">
        <v>2030</v>
      </c>
      <c r="M157" t="s">
        <v>294</v>
      </c>
    </row>
    <row r="158" spans="1:13" x14ac:dyDescent="0.2">
      <c r="A158">
        <v>203863</v>
      </c>
      <c r="B158" t="s">
        <v>1369</v>
      </c>
      <c r="C158" s="107">
        <v>97725.379999999976</v>
      </c>
      <c r="D158" t="s">
        <v>1370</v>
      </c>
      <c r="F158" t="s">
        <v>239</v>
      </c>
      <c r="G158" t="s">
        <v>149</v>
      </c>
      <c r="H158" t="s">
        <v>240</v>
      </c>
      <c r="I158">
        <v>6</v>
      </c>
      <c r="J158" t="s">
        <v>298</v>
      </c>
      <c r="K158" t="s">
        <v>5</v>
      </c>
      <c r="L158" t="s">
        <v>1371</v>
      </c>
      <c r="M158" t="s">
        <v>294</v>
      </c>
    </row>
    <row r="159" spans="1:13" x14ac:dyDescent="0.2">
      <c r="A159">
        <v>210479</v>
      </c>
      <c r="B159" t="s">
        <v>1373</v>
      </c>
      <c r="C159" s="107">
        <v>2482</v>
      </c>
      <c r="D159" t="s">
        <v>1374</v>
      </c>
      <c r="F159" t="s">
        <v>1375</v>
      </c>
      <c r="G159" t="s">
        <v>149</v>
      </c>
      <c r="H159" t="s">
        <v>1376</v>
      </c>
      <c r="I159">
        <v>6</v>
      </c>
      <c r="J159" t="s">
        <v>298</v>
      </c>
      <c r="K159" t="s">
        <v>5</v>
      </c>
      <c r="L159" t="s">
        <v>1377</v>
      </c>
      <c r="M159" t="s">
        <v>294</v>
      </c>
    </row>
    <row r="160" spans="1:13" x14ac:dyDescent="0.2">
      <c r="A160">
        <v>185886</v>
      </c>
      <c r="B160" t="s">
        <v>848</v>
      </c>
      <c r="C160" s="107">
        <v>595</v>
      </c>
      <c r="D160" t="s">
        <v>849</v>
      </c>
      <c r="F160" t="s">
        <v>850</v>
      </c>
      <c r="G160" t="s">
        <v>146</v>
      </c>
      <c r="H160" t="s">
        <v>851</v>
      </c>
      <c r="I160">
        <v>6</v>
      </c>
      <c r="J160" t="s">
        <v>298</v>
      </c>
      <c r="K160" t="s">
        <v>5</v>
      </c>
      <c r="L160" t="s">
        <v>1329</v>
      </c>
      <c r="M160" t="s">
        <v>294</v>
      </c>
    </row>
    <row r="161" spans="1:13" x14ac:dyDescent="0.2">
      <c r="A161">
        <v>137838</v>
      </c>
      <c r="B161" t="s">
        <v>2089</v>
      </c>
      <c r="C161" s="107">
        <v>250</v>
      </c>
      <c r="D161" t="s">
        <v>2090</v>
      </c>
      <c r="E161" t="s">
        <v>2091</v>
      </c>
      <c r="F161" t="s">
        <v>163</v>
      </c>
      <c r="G161" t="s">
        <v>149</v>
      </c>
      <c r="H161" t="s">
        <v>218</v>
      </c>
      <c r="I161">
        <v>6</v>
      </c>
      <c r="J161" t="s">
        <v>298</v>
      </c>
      <c r="K161" t="s">
        <v>5</v>
      </c>
      <c r="L161" t="s">
        <v>2087</v>
      </c>
      <c r="M161" t="s">
        <v>294</v>
      </c>
    </row>
    <row r="162" spans="1:13" x14ac:dyDescent="0.2">
      <c r="A162">
        <v>144646</v>
      </c>
      <c r="B162" t="s">
        <v>2096</v>
      </c>
      <c r="C162" s="107">
        <v>7909</v>
      </c>
      <c r="D162" t="s">
        <v>2097</v>
      </c>
      <c r="F162" t="s">
        <v>203</v>
      </c>
      <c r="G162" t="s">
        <v>153</v>
      </c>
      <c r="H162" t="s">
        <v>260</v>
      </c>
      <c r="I162">
        <v>6</v>
      </c>
      <c r="J162" t="s">
        <v>298</v>
      </c>
      <c r="K162" t="s">
        <v>5</v>
      </c>
      <c r="L162" t="s">
        <v>2087</v>
      </c>
      <c r="M162" t="s">
        <v>294</v>
      </c>
    </row>
    <row r="163" spans="1:13" x14ac:dyDescent="0.2">
      <c r="A163">
        <v>213672</v>
      </c>
      <c r="B163" t="s">
        <v>2099</v>
      </c>
      <c r="C163" s="107">
        <v>40770</v>
      </c>
      <c r="D163" t="s">
        <v>2100</v>
      </c>
      <c r="F163" t="s">
        <v>384</v>
      </c>
      <c r="G163" t="s">
        <v>149</v>
      </c>
      <c r="H163" t="s">
        <v>617</v>
      </c>
      <c r="I163">
        <v>6</v>
      </c>
      <c r="J163" t="s">
        <v>298</v>
      </c>
      <c r="K163" t="s">
        <v>5</v>
      </c>
      <c r="L163" t="s">
        <v>2069</v>
      </c>
      <c r="M163" t="s">
        <v>294</v>
      </c>
    </row>
    <row r="164" spans="1:13" x14ac:dyDescent="0.2">
      <c r="A164">
        <v>112</v>
      </c>
      <c r="B164" t="s">
        <v>483</v>
      </c>
      <c r="C164" s="107">
        <v>3372.85</v>
      </c>
      <c r="D164" t="s">
        <v>305</v>
      </c>
      <c r="F164" t="s">
        <v>306</v>
      </c>
      <c r="G164" t="s">
        <v>21</v>
      </c>
      <c r="H164" t="s">
        <v>307</v>
      </c>
      <c r="I164">
        <v>6</v>
      </c>
      <c r="J164" t="s">
        <v>298</v>
      </c>
      <c r="K164" t="s">
        <v>5</v>
      </c>
      <c r="L164" t="s">
        <v>22</v>
      </c>
      <c r="M164" t="s">
        <v>294</v>
      </c>
    </row>
    <row r="165" spans="1:13" x14ac:dyDescent="0.2">
      <c r="A165">
        <v>211049</v>
      </c>
      <c r="B165" t="s">
        <v>2102</v>
      </c>
      <c r="C165" s="107">
        <v>69229</v>
      </c>
      <c r="D165" t="s">
        <v>2103</v>
      </c>
      <c r="E165" t="s">
        <v>2104</v>
      </c>
      <c r="F165" t="s">
        <v>188</v>
      </c>
      <c r="G165" t="s">
        <v>149</v>
      </c>
      <c r="H165" t="s">
        <v>242</v>
      </c>
      <c r="I165">
        <v>6</v>
      </c>
      <c r="J165" t="s">
        <v>298</v>
      </c>
      <c r="K165" t="s">
        <v>5</v>
      </c>
      <c r="L165" t="s">
        <v>2105</v>
      </c>
      <c r="M165" t="s">
        <v>294</v>
      </c>
    </row>
    <row r="166" spans="1:13" x14ac:dyDescent="0.2">
      <c r="A166">
        <v>221513</v>
      </c>
      <c r="B166" t="s">
        <v>2107</v>
      </c>
      <c r="C166" s="107">
        <v>2544</v>
      </c>
      <c r="D166" t="s">
        <v>2108</v>
      </c>
      <c r="F166" t="s">
        <v>2109</v>
      </c>
      <c r="G166" t="s">
        <v>177</v>
      </c>
      <c r="H166" t="s">
        <v>2110</v>
      </c>
      <c r="I166">
        <v>6</v>
      </c>
      <c r="J166" t="s">
        <v>298</v>
      </c>
      <c r="K166" t="s">
        <v>5</v>
      </c>
      <c r="L166" t="s">
        <v>2034</v>
      </c>
      <c r="M166" t="s">
        <v>294</v>
      </c>
    </row>
    <row r="167" spans="1:13" x14ac:dyDescent="0.2">
      <c r="A167">
        <v>197704</v>
      </c>
      <c r="B167" t="s">
        <v>856</v>
      </c>
      <c r="C167" s="107">
        <v>10984.3</v>
      </c>
      <c r="D167" t="s">
        <v>857</v>
      </c>
      <c r="F167" t="s">
        <v>202</v>
      </c>
      <c r="G167" t="s">
        <v>149</v>
      </c>
      <c r="H167" t="s">
        <v>858</v>
      </c>
      <c r="I167">
        <v>6</v>
      </c>
      <c r="J167" t="s">
        <v>298</v>
      </c>
      <c r="K167" t="s">
        <v>5</v>
      </c>
      <c r="L167" t="s">
        <v>859</v>
      </c>
      <c r="M167" t="s">
        <v>294</v>
      </c>
    </row>
    <row r="168" spans="1:13" x14ac:dyDescent="0.2">
      <c r="A168">
        <v>1485</v>
      </c>
      <c r="B168" t="s">
        <v>484</v>
      </c>
      <c r="C168" s="107">
        <v>166776</v>
      </c>
      <c r="D168" t="s">
        <v>485</v>
      </c>
      <c r="F168" t="s">
        <v>203</v>
      </c>
      <c r="G168" t="s">
        <v>153</v>
      </c>
      <c r="H168" t="s">
        <v>260</v>
      </c>
      <c r="I168">
        <v>6</v>
      </c>
      <c r="J168" t="s">
        <v>298</v>
      </c>
      <c r="K168" t="s">
        <v>5</v>
      </c>
      <c r="L168" t="s">
        <v>577</v>
      </c>
      <c r="M168" t="s">
        <v>294</v>
      </c>
    </row>
    <row r="169" spans="1:13" x14ac:dyDescent="0.2">
      <c r="A169">
        <v>159</v>
      </c>
      <c r="B169" t="s">
        <v>486</v>
      </c>
      <c r="C169" s="107">
        <v>62287.68</v>
      </c>
      <c r="D169" t="s">
        <v>487</v>
      </c>
      <c r="E169" t="s">
        <v>24</v>
      </c>
      <c r="F169" t="s">
        <v>25</v>
      </c>
      <c r="G169" t="s">
        <v>149</v>
      </c>
      <c r="H169" t="s">
        <v>262</v>
      </c>
      <c r="I169">
        <v>6</v>
      </c>
      <c r="J169" t="s">
        <v>298</v>
      </c>
      <c r="K169" t="s">
        <v>5</v>
      </c>
      <c r="L169" t="s">
        <v>26</v>
      </c>
      <c r="M169" t="s">
        <v>294</v>
      </c>
    </row>
    <row r="170" spans="1:13" x14ac:dyDescent="0.2">
      <c r="A170">
        <v>213277</v>
      </c>
      <c r="B170" t="s">
        <v>2123</v>
      </c>
      <c r="C170" s="107">
        <v>8506.35</v>
      </c>
      <c r="D170" t="s">
        <v>2124</v>
      </c>
      <c r="F170" t="s">
        <v>1365</v>
      </c>
      <c r="G170" t="s">
        <v>149</v>
      </c>
      <c r="H170" t="s">
        <v>2125</v>
      </c>
      <c r="I170">
        <v>6</v>
      </c>
      <c r="J170" t="s">
        <v>298</v>
      </c>
      <c r="K170" t="s">
        <v>5</v>
      </c>
      <c r="L170" t="s">
        <v>2034</v>
      </c>
      <c r="M170" t="s">
        <v>294</v>
      </c>
    </row>
    <row r="171" spans="1:13" x14ac:dyDescent="0.2">
      <c r="A171">
        <v>156</v>
      </c>
      <c r="B171" t="s">
        <v>488</v>
      </c>
      <c r="C171" s="107">
        <v>10911.46</v>
      </c>
      <c r="D171" t="s">
        <v>302</v>
      </c>
      <c r="F171" t="s">
        <v>190</v>
      </c>
      <c r="G171" t="s">
        <v>155</v>
      </c>
      <c r="H171" t="s">
        <v>303</v>
      </c>
      <c r="I171">
        <v>6</v>
      </c>
      <c r="J171" t="s">
        <v>298</v>
      </c>
      <c r="K171" t="s">
        <v>5</v>
      </c>
      <c r="L171" t="s">
        <v>584</v>
      </c>
      <c r="M171" t="s">
        <v>294</v>
      </c>
    </row>
    <row r="172" spans="1:13" x14ac:dyDescent="0.2">
      <c r="A172">
        <v>129651</v>
      </c>
      <c r="B172" t="s">
        <v>489</v>
      </c>
      <c r="C172" s="107">
        <v>1435</v>
      </c>
      <c r="D172" t="s">
        <v>889</v>
      </c>
      <c r="F172" t="s">
        <v>890</v>
      </c>
      <c r="G172" t="s">
        <v>168</v>
      </c>
      <c r="H172" t="s">
        <v>891</v>
      </c>
      <c r="I172">
        <v>6</v>
      </c>
      <c r="J172" t="s">
        <v>298</v>
      </c>
      <c r="K172" t="s">
        <v>5</v>
      </c>
      <c r="L172" t="s">
        <v>585</v>
      </c>
      <c r="M172" t="s">
        <v>294</v>
      </c>
    </row>
    <row r="173" spans="1:13" x14ac:dyDescent="0.2">
      <c r="A173">
        <v>207747</v>
      </c>
      <c r="B173" t="s">
        <v>2127</v>
      </c>
      <c r="C173" s="107">
        <v>17958</v>
      </c>
      <c r="D173" t="s">
        <v>2128</v>
      </c>
      <c r="F173" t="s">
        <v>869</v>
      </c>
      <c r="G173" t="s">
        <v>149</v>
      </c>
      <c r="H173" t="s">
        <v>870</v>
      </c>
      <c r="I173">
        <v>6</v>
      </c>
      <c r="J173" t="s">
        <v>298</v>
      </c>
      <c r="K173" t="s">
        <v>5</v>
      </c>
      <c r="L173" t="s">
        <v>2034</v>
      </c>
      <c r="M173" t="s">
        <v>294</v>
      </c>
    </row>
    <row r="174" spans="1:13" x14ac:dyDescent="0.2">
      <c r="A174">
        <v>78360</v>
      </c>
      <c r="B174" t="s">
        <v>490</v>
      </c>
      <c r="C174" s="107">
        <v>109036.04000000001</v>
      </c>
      <c r="D174" t="s">
        <v>491</v>
      </c>
      <c r="F174" t="s">
        <v>164</v>
      </c>
      <c r="G174" t="s">
        <v>153</v>
      </c>
      <c r="H174" t="s">
        <v>304</v>
      </c>
      <c r="I174">
        <v>6</v>
      </c>
      <c r="J174" t="s">
        <v>298</v>
      </c>
      <c r="K174" t="s">
        <v>5</v>
      </c>
      <c r="L174" t="s">
        <v>27</v>
      </c>
      <c r="M174" t="s">
        <v>294</v>
      </c>
    </row>
    <row r="175" spans="1:13" x14ac:dyDescent="0.2">
      <c r="A175">
        <v>1056</v>
      </c>
      <c r="B175" t="s">
        <v>1389</v>
      </c>
      <c r="C175" s="107">
        <v>562872.3899999999</v>
      </c>
      <c r="D175" t="s">
        <v>492</v>
      </c>
      <c r="F175" t="s">
        <v>158</v>
      </c>
      <c r="G175" t="s">
        <v>149</v>
      </c>
      <c r="H175" t="s">
        <v>263</v>
      </c>
      <c r="I175">
        <v>6</v>
      </c>
      <c r="J175" t="s">
        <v>298</v>
      </c>
      <c r="K175" t="s">
        <v>5</v>
      </c>
      <c r="L175" t="s">
        <v>27</v>
      </c>
      <c r="M175" t="s">
        <v>294</v>
      </c>
    </row>
    <row r="176" spans="1:13" x14ac:dyDescent="0.2">
      <c r="A176">
        <v>220</v>
      </c>
      <c r="B176" t="s">
        <v>658</v>
      </c>
      <c r="C176" s="107">
        <v>3020</v>
      </c>
      <c r="D176" t="s">
        <v>28</v>
      </c>
      <c r="F176" t="s">
        <v>194</v>
      </c>
      <c r="G176" t="s">
        <v>149</v>
      </c>
      <c r="H176" t="s">
        <v>228</v>
      </c>
      <c r="I176">
        <v>6</v>
      </c>
      <c r="J176" t="s">
        <v>298</v>
      </c>
      <c r="K176" t="s">
        <v>5</v>
      </c>
      <c r="L176" t="s">
        <v>29</v>
      </c>
      <c r="M176" t="s">
        <v>294</v>
      </c>
    </row>
    <row r="177" spans="1:13" x14ac:dyDescent="0.2">
      <c r="A177">
        <v>882</v>
      </c>
      <c r="B177" t="s">
        <v>493</v>
      </c>
      <c r="C177" s="107">
        <v>5652.4000000000005</v>
      </c>
      <c r="D177" t="s">
        <v>30</v>
      </c>
      <c r="F177" t="s">
        <v>158</v>
      </c>
      <c r="G177" t="s">
        <v>149</v>
      </c>
      <c r="H177" t="s">
        <v>264</v>
      </c>
      <c r="I177">
        <v>6</v>
      </c>
      <c r="J177" t="s">
        <v>298</v>
      </c>
      <c r="K177" t="s">
        <v>5</v>
      </c>
      <c r="L177" t="s">
        <v>31</v>
      </c>
      <c r="M177" t="s">
        <v>294</v>
      </c>
    </row>
    <row r="178" spans="1:13" x14ac:dyDescent="0.2">
      <c r="A178">
        <v>309</v>
      </c>
      <c r="B178" t="s">
        <v>2133</v>
      </c>
      <c r="C178" s="107">
        <v>2760</v>
      </c>
      <c r="D178" t="s">
        <v>2134</v>
      </c>
      <c r="F178" t="s">
        <v>2135</v>
      </c>
      <c r="G178" t="s">
        <v>155</v>
      </c>
      <c r="H178" t="s">
        <v>2136</v>
      </c>
      <c r="I178">
        <v>6</v>
      </c>
      <c r="J178" t="s">
        <v>298</v>
      </c>
      <c r="K178" t="s">
        <v>5</v>
      </c>
      <c r="L178" t="s">
        <v>2069</v>
      </c>
      <c r="M178" t="s">
        <v>294</v>
      </c>
    </row>
    <row r="179" spans="1:13" x14ac:dyDescent="0.2">
      <c r="A179">
        <v>148055</v>
      </c>
      <c r="B179" t="s">
        <v>589</v>
      </c>
      <c r="C179" s="107">
        <v>102336</v>
      </c>
      <c r="D179" t="s">
        <v>590</v>
      </c>
      <c r="E179" t="s">
        <v>591</v>
      </c>
      <c r="F179" t="s">
        <v>592</v>
      </c>
      <c r="G179" t="s">
        <v>149</v>
      </c>
      <c r="H179" t="s">
        <v>593</v>
      </c>
      <c r="I179">
        <v>6</v>
      </c>
      <c r="J179" t="s">
        <v>298</v>
      </c>
      <c r="K179" t="s">
        <v>5</v>
      </c>
      <c r="L179" t="s">
        <v>546</v>
      </c>
      <c r="M179" t="s">
        <v>294</v>
      </c>
    </row>
    <row r="180" spans="1:13" x14ac:dyDescent="0.2">
      <c r="A180">
        <v>104556</v>
      </c>
      <c r="B180" t="s">
        <v>494</v>
      </c>
      <c r="C180" s="107">
        <v>55487.86</v>
      </c>
      <c r="D180" t="s">
        <v>659</v>
      </c>
      <c r="F180" t="s">
        <v>247</v>
      </c>
      <c r="G180" t="s">
        <v>170</v>
      </c>
      <c r="H180" t="s">
        <v>248</v>
      </c>
      <c r="I180">
        <v>6</v>
      </c>
      <c r="J180" t="s">
        <v>298</v>
      </c>
      <c r="K180" t="s">
        <v>5</v>
      </c>
      <c r="L180" t="s">
        <v>22</v>
      </c>
      <c r="M180" t="s">
        <v>294</v>
      </c>
    </row>
    <row r="181" spans="1:13" x14ac:dyDescent="0.2">
      <c r="A181">
        <v>95347</v>
      </c>
      <c r="B181" t="s">
        <v>905</v>
      </c>
      <c r="C181" s="107">
        <v>1497.9599999999998</v>
      </c>
      <c r="D181" t="s">
        <v>906</v>
      </c>
      <c r="F181" t="s">
        <v>183</v>
      </c>
      <c r="G181" t="s">
        <v>149</v>
      </c>
      <c r="H181" t="s">
        <v>907</v>
      </c>
      <c r="I181">
        <v>6</v>
      </c>
      <c r="J181" t="s">
        <v>298</v>
      </c>
      <c r="K181" t="s">
        <v>5</v>
      </c>
      <c r="L181" t="s">
        <v>908</v>
      </c>
      <c r="M181" t="s">
        <v>294</v>
      </c>
    </row>
    <row r="182" spans="1:13" x14ac:dyDescent="0.2">
      <c r="A182">
        <v>1112</v>
      </c>
      <c r="B182" t="s">
        <v>495</v>
      </c>
      <c r="C182" s="107">
        <v>9216.7999999999993</v>
      </c>
      <c r="D182" t="s">
        <v>33</v>
      </c>
      <c r="F182" t="s">
        <v>32</v>
      </c>
      <c r="G182" t="s">
        <v>149</v>
      </c>
      <c r="H182" t="s">
        <v>265</v>
      </c>
      <c r="I182">
        <v>6</v>
      </c>
      <c r="J182" t="s">
        <v>298</v>
      </c>
      <c r="K182" t="s">
        <v>5</v>
      </c>
      <c r="L182" t="s">
        <v>22</v>
      </c>
      <c r="M182" t="s">
        <v>294</v>
      </c>
    </row>
    <row r="183" spans="1:13" x14ac:dyDescent="0.2">
      <c r="A183">
        <v>277</v>
      </c>
      <c r="B183" t="s">
        <v>496</v>
      </c>
      <c r="C183" s="107">
        <v>15423.92</v>
      </c>
      <c r="D183" t="s">
        <v>34</v>
      </c>
      <c r="F183" t="s">
        <v>164</v>
      </c>
      <c r="G183" t="s">
        <v>153</v>
      </c>
      <c r="H183" t="s">
        <v>246</v>
      </c>
      <c r="I183">
        <v>6</v>
      </c>
      <c r="J183" t="s">
        <v>298</v>
      </c>
      <c r="K183" t="s">
        <v>5</v>
      </c>
      <c r="L183" t="s">
        <v>594</v>
      </c>
      <c r="M183" t="s">
        <v>294</v>
      </c>
    </row>
    <row r="184" spans="1:13" x14ac:dyDescent="0.2">
      <c r="A184">
        <v>133075</v>
      </c>
      <c r="B184" t="s">
        <v>497</v>
      </c>
      <c r="C184" s="107">
        <v>2000</v>
      </c>
      <c r="D184" t="s">
        <v>498</v>
      </c>
      <c r="F184" t="s">
        <v>499</v>
      </c>
      <c r="G184" t="s">
        <v>155</v>
      </c>
      <c r="H184" t="s">
        <v>500</v>
      </c>
      <c r="I184">
        <v>6</v>
      </c>
      <c r="J184" t="s">
        <v>298</v>
      </c>
      <c r="K184" t="s">
        <v>5</v>
      </c>
      <c r="L184" t="s">
        <v>501</v>
      </c>
      <c r="M184" t="s">
        <v>294</v>
      </c>
    </row>
    <row r="185" spans="1:13" x14ac:dyDescent="0.2">
      <c r="A185">
        <v>307</v>
      </c>
      <c r="B185" t="s">
        <v>595</v>
      </c>
      <c r="C185" s="107">
        <v>28916</v>
      </c>
      <c r="D185" t="s">
        <v>1401</v>
      </c>
      <c r="F185" t="s">
        <v>163</v>
      </c>
      <c r="G185" t="s">
        <v>149</v>
      </c>
      <c r="H185" t="s">
        <v>219</v>
      </c>
      <c r="I185">
        <v>6</v>
      </c>
      <c r="J185" t="s">
        <v>298</v>
      </c>
      <c r="K185" t="s">
        <v>5</v>
      </c>
      <c r="L185" t="s">
        <v>36</v>
      </c>
      <c r="M185" t="s">
        <v>294</v>
      </c>
    </row>
    <row r="186" spans="1:13" x14ac:dyDescent="0.2">
      <c r="A186">
        <v>129839</v>
      </c>
      <c r="B186" t="s">
        <v>502</v>
      </c>
      <c r="C186" s="107">
        <v>3300</v>
      </c>
      <c r="D186" t="s">
        <v>503</v>
      </c>
      <c r="F186" t="s">
        <v>171</v>
      </c>
      <c r="G186" t="s">
        <v>166</v>
      </c>
      <c r="H186" t="s">
        <v>504</v>
      </c>
      <c r="I186">
        <v>7</v>
      </c>
      <c r="J186" t="s">
        <v>298</v>
      </c>
      <c r="K186" t="s">
        <v>38</v>
      </c>
      <c r="L186" t="s">
        <v>44</v>
      </c>
      <c r="M186" t="s">
        <v>295</v>
      </c>
    </row>
    <row r="187" spans="1:13" x14ac:dyDescent="0.2">
      <c r="A187">
        <v>52</v>
      </c>
      <c r="B187" t="s">
        <v>505</v>
      </c>
      <c r="C187" s="107">
        <v>11525.05</v>
      </c>
      <c r="D187" t="s">
        <v>506</v>
      </c>
      <c r="F187" t="s">
        <v>190</v>
      </c>
      <c r="G187" t="s">
        <v>155</v>
      </c>
      <c r="H187" t="s">
        <v>310</v>
      </c>
      <c r="I187">
        <v>7</v>
      </c>
      <c r="J187" t="s">
        <v>298</v>
      </c>
      <c r="K187" t="s">
        <v>38</v>
      </c>
      <c r="L187" t="s">
        <v>507</v>
      </c>
      <c r="M187" t="s">
        <v>295</v>
      </c>
    </row>
    <row r="188" spans="1:13" x14ac:dyDescent="0.2">
      <c r="A188">
        <v>187431</v>
      </c>
      <c r="B188" t="s">
        <v>997</v>
      </c>
      <c r="C188" s="107">
        <v>580013</v>
      </c>
      <c r="D188" t="s">
        <v>998</v>
      </c>
      <c r="F188" t="s">
        <v>999</v>
      </c>
      <c r="G188" t="s">
        <v>148</v>
      </c>
      <c r="H188" t="s">
        <v>1000</v>
      </c>
      <c r="I188">
        <v>7</v>
      </c>
      <c r="J188" t="s">
        <v>298</v>
      </c>
      <c r="K188" t="s">
        <v>38</v>
      </c>
      <c r="L188" t="s">
        <v>699</v>
      </c>
      <c r="M188" t="s">
        <v>295</v>
      </c>
    </row>
    <row r="189" spans="1:13" x14ac:dyDescent="0.2">
      <c r="A189">
        <v>37617</v>
      </c>
      <c r="B189" t="s">
        <v>660</v>
      </c>
      <c r="C189" s="107">
        <v>6350</v>
      </c>
      <c r="D189" t="s">
        <v>661</v>
      </c>
      <c r="E189" t="s">
        <v>662</v>
      </c>
      <c r="F189" t="s">
        <v>197</v>
      </c>
      <c r="G189" t="s">
        <v>149</v>
      </c>
      <c r="H189" t="s">
        <v>235</v>
      </c>
      <c r="I189">
        <v>7</v>
      </c>
      <c r="J189" t="s">
        <v>298</v>
      </c>
      <c r="K189" t="s">
        <v>38</v>
      </c>
      <c r="L189" t="s">
        <v>58</v>
      </c>
      <c r="M189" t="s">
        <v>295</v>
      </c>
    </row>
    <row r="190" spans="1:13" x14ac:dyDescent="0.2">
      <c r="A190">
        <v>593</v>
      </c>
      <c r="B190" t="s">
        <v>1915</v>
      </c>
      <c r="C190" s="107">
        <v>75178.78</v>
      </c>
      <c r="D190" t="s">
        <v>1916</v>
      </c>
      <c r="F190" t="s">
        <v>161</v>
      </c>
      <c r="G190" t="s">
        <v>155</v>
      </c>
      <c r="H190" t="s">
        <v>215</v>
      </c>
      <c r="I190">
        <v>7</v>
      </c>
      <c r="J190" t="s">
        <v>298</v>
      </c>
      <c r="K190" t="s">
        <v>38</v>
      </c>
      <c r="L190" t="s">
        <v>1584</v>
      </c>
      <c r="M190" t="s">
        <v>295</v>
      </c>
    </row>
    <row r="191" spans="1:13" x14ac:dyDescent="0.2">
      <c r="A191">
        <v>86</v>
      </c>
      <c r="B191" t="s">
        <v>663</v>
      </c>
      <c r="C191" s="107">
        <v>31344.579999999998</v>
      </c>
      <c r="D191" t="s">
        <v>40</v>
      </c>
      <c r="F191" t="s">
        <v>183</v>
      </c>
      <c r="G191" t="s">
        <v>149</v>
      </c>
      <c r="H191" t="s">
        <v>268</v>
      </c>
      <c r="I191">
        <v>7</v>
      </c>
      <c r="J191" t="s">
        <v>298</v>
      </c>
      <c r="K191" t="s">
        <v>38</v>
      </c>
      <c r="L191" t="s">
        <v>54</v>
      </c>
      <c r="M191" t="s">
        <v>295</v>
      </c>
    </row>
    <row r="192" spans="1:13" x14ac:dyDescent="0.2">
      <c r="A192">
        <v>118998</v>
      </c>
      <c r="B192" t="s">
        <v>664</v>
      </c>
      <c r="C192" s="107">
        <v>18344.330000000002</v>
      </c>
      <c r="D192" t="s">
        <v>665</v>
      </c>
      <c r="E192" t="s">
        <v>666</v>
      </c>
      <c r="F192" t="s">
        <v>42</v>
      </c>
      <c r="G192" t="s">
        <v>43</v>
      </c>
      <c r="H192" t="s">
        <v>269</v>
      </c>
      <c r="I192">
        <v>7</v>
      </c>
      <c r="J192" t="s">
        <v>298</v>
      </c>
      <c r="K192" t="s">
        <v>38</v>
      </c>
      <c r="L192" t="s">
        <v>916</v>
      </c>
      <c r="M192" t="s">
        <v>295</v>
      </c>
    </row>
    <row r="193" spans="1:13" x14ac:dyDescent="0.2">
      <c r="A193">
        <v>187271</v>
      </c>
      <c r="B193" t="s">
        <v>972</v>
      </c>
      <c r="C193" s="107">
        <v>1205</v>
      </c>
      <c r="D193" t="s">
        <v>973</v>
      </c>
      <c r="F193" t="s">
        <v>974</v>
      </c>
      <c r="G193" t="s">
        <v>726</v>
      </c>
      <c r="H193" t="s">
        <v>975</v>
      </c>
      <c r="I193">
        <v>7</v>
      </c>
      <c r="J193" t="s">
        <v>298</v>
      </c>
      <c r="K193" t="s">
        <v>38</v>
      </c>
      <c r="L193" t="s">
        <v>44</v>
      </c>
      <c r="M193" t="s">
        <v>295</v>
      </c>
    </row>
    <row r="194" spans="1:13" x14ac:dyDescent="0.2">
      <c r="A194">
        <v>182033</v>
      </c>
      <c r="B194" t="s">
        <v>1001</v>
      </c>
      <c r="C194" s="107">
        <v>123787.5</v>
      </c>
      <c r="D194" t="s">
        <v>1002</v>
      </c>
      <c r="E194" t="s">
        <v>651</v>
      </c>
      <c r="F194" t="s">
        <v>599</v>
      </c>
      <c r="G194" t="s">
        <v>166</v>
      </c>
      <c r="H194" t="s">
        <v>600</v>
      </c>
      <c r="I194">
        <v>7</v>
      </c>
      <c r="J194" t="s">
        <v>298</v>
      </c>
      <c r="K194" t="s">
        <v>38</v>
      </c>
      <c r="L194" t="s">
        <v>1003</v>
      </c>
      <c r="M194" t="s">
        <v>295</v>
      </c>
    </row>
    <row r="195" spans="1:13" x14ac:dyDescent="0.2">
      <c r="A195">
        <v>161173</v>
      </c>
      <c r="B195" t="s">
        <v>2141</v>
      </c>
      <c r="C195" s="107">
        <v>55163.5</v>
      </c>
      <c r="D195" t="s">
        <v>2142</v>
      </c>
      <c r="F195" t="s">
        <v>2143</v>
      </c>
      <c r="G195" t="s">
        <v>21</v>
      </c>
      <c r="H195" t="s">
        <v>2144</v>
      </c>
      <c r="I195">
        <v>7</v>
      </c>
      <c r="J195" t="s">
        <v>298</v>
      </c>
      <c r="K195" t="s">
        <v>38</v>
      </c>
      <c r="L195" t="s">
        <v>990</v>
      </c>
      <c r="M195" t="s">
        <v>295</v>
      </c>
    </row>
    <row r="196" spans="1:13" x14ac:dyDescent="0.2">
      <c r="A196">
        <v>167861</v>
      </c>
      <c r="B196" t="s">
        <v>2150</v>
      </c>
      <c r="C196" s="107">
        <v>5160</v>
      </c>
      <c r="D196" t="s">
        <v>2151</v>
      </c>
      <c r="F196" t="s">
        <v>42</v>
      </c>
      <c r="G196" t="s">
        <v>43</v>
      </c>
      <c r="H196" t="s">
        <v>2152</v>
      </c>
      <c r="I196">
        <v>7</v>
      </c>
      <c r="J196" t="s">
        <v>298</v>
      </c>
      <c r="K196" t="s">
        <v>38</v>
      </c>
      <c r="L196" t="s">
        <v>990</v>
      </c>
      <c r="M196" t="s">
        <v>295</v>
      </c>
    </row>
    <row r="197" spans="1:13" x14ac:dyDescent="0.2">
      <c r="A197">
        <v>167858</v>
      </c>
      <c r="B197" t="s">
        <v>917</v>
      </c>
      <c r="C197" s="107">
        <v>132423.25</v>
      </c>
      <c r="D197" t="s">
        <v>708</v>
      </c>
      <c r="E197" t="s">
        <v>918</v>
      </c>
      <c r="F197" t="s">
        <v>158</v>
      </c>
      <c r="G197" t="s">
        <v>149</v>
      </c>
      <c r="H197" t="s">
        <v>271</v>
      </c>
      <c r="I197">
        <v>7</v>
      </c>
      <c r="J197" t="s">
        <v>298</v>
      </c>
      <c r="K197" t="s">
        <v>38</v>
      </c>
      <c r="L197" t="s">
        <v>919</v>
      </c>
      <c r="M197" t="s">
        <v>295</v>
      </c>
    </row>
    <row r="198" spans="1:13" x14ac:dyDescent="0.2">
      <c r="A198">
        <v>37336</v>
      </c>
      <c r="B198" t="s">
        <v>1419</v>
      </c>
      <c r="C198" s="107">
        <v>62249.36</v>
      </c>
      <c r="D198" t="s">
        <v>1420</v>
      </c>
      <c r="F198" t="s">
        <v>158</v>
      </c>
      <c r="G198" t="s">
        <v>149</v>
      </c>
      <c r="H198" t="s">
        <v>271</v>
      </c>
      <c r="I198">
        <v>7</v>
      </c>
      <c r="J198" t="s">
        <v>298</v>
      </c>
      <c r="K198" t="s">
        <v>38</v>
      </c>
      <c r="L198" t="s">
        <v>45</v>
      </c>
      <c r="M198" t="s">
        <v>295</v>
      </c>
    </row>
    <row r="199" spans="1:13" x14ac:dyDescent="0.2">
      <c r="A199">
        <v>181</v>
      </c>
      <c r="B199" t="s">
        <v>1423</v>
      </c>
      <c r="C199" s="107">
        <v>3979.14</v>
      </c>
      <c r="D199" t="s">
        <v>1424</v>
      </c>
      <c r="F199" t="s">
        <v>194</v>
      </c>
      <c r="G199" t="s">
        <v>149</v>
      </c>
      <c r="H199" t="s">
        <v>228</v>
      </c>
      <c r="I199">
        <v>7</v>
      </c>
      <c r="J199" t="s">
        <v>298</v>
      </c>
      <c r="K199" t="s">
        <v>38</v>
      </c>
      <c r="L199" t="s">
        <v>596</v>
      </c>
      <c r="M199" t="s">
        <v>295</v>
      </c>
    </row>
    <row r="200" spans="1:13" x14ac:dyDescent="0.2">
      <c r="A200">
        <v>110192</v>
      </c>
      <c r="B200" t="s">
        <v>667</v>
      </c>
      <c r="C200" s="107">
        <v>3256.2400000000002</v>
      </c>
      <c r="D200" t="s">
        <v>508</v>
      </c>
      <c r="F200" t="s">
        <v>147</v>
      </c>
      <c r="G200" t="s">
        <v>148</v>
      </c>
      <c r="H200" t="s">
        <v>308</v>
      </c>
      <c r="I200">
        <v>7</v>
      </c>
      <c r="J200" t="s">
        <v>298</v>
      </c>
      <c r="K200" t="s">
        <v>38</v>
      </c>
      <c r="L200" t="s">
        <v>596</v>
      </c>
      <c r="M200" t="s">
        <v>295</v>
      </c>
    </row>
    <row r="201" spans="1:13" x14ac:dyDescent="0.2">
      <c r="A201">
        <v>127125</v>
      </c>
      <c r="B201" t="s">
        <v>2161</v>
      </c>
      <c r="C201" s="107">
        <v>14500</v>
      </c>
      <c r="D201" t="s">
        <v>2162</v>
      </c>
      <c r="F201" t="s">
        <v>161</v>
      </c>
      <c r="G201" t="s">
        <v>155</v>
      </c>
      <c r="H201" t="s">
        <v>2163</v>
      </c>
      <c r="I201">
        <v>7</v>
      </c>
      <c r="J201" t="s">
        <v>298</v>
      </c>
      <c r="K201" t="s">
        <v>38</v>
      </c>
      <c r="L201" t="s">
        <v>2164</v>
      </c>
      <c r="M201" t="s">
        <v>295</v>
      </c>
    </row>
    <row r="202" spans="1:13" x14ac:dyDescent="0.2">
      <c r="A202">
        <v>285</v>
      </c>
      <c r="B202" t="s">
        <v>668</v>
      </c>
      <c r="C202" s="107">
        <v>23050</v>
      </c>
      <c r="D202" t="s">
        <v>50</v>
      </c>
      <c r="E202" t="s">
        <v>669</v>
      </c>
      <c r="F202" t="s">
        <v>42</v>
      </c>
      <c r="G202" t="s">
        <v>43</v>
      </c>
      <c r="H202" t="s">
        <v>269</v>
      </c>
      <c r="I202">
        <v>7</v>
      </c>
      <c r="J202" t="s">
        <v>298</v>
      </c>
      <c r="K202" t="s">
        <v>38</v>
      </c>
      <c r="L202" t="s">
        <v>596</v>
      </c>
      <c r="M202" t="s">
        <v>295</v>
      </c>
    </row>
    <row r="203" spans="1:13" x14ac:dyDescent="0.2">
      <c r="A203">
        <v>167989</v>
      </c>
      <c r="B203" t="s">
        <v>2166</v>
      </c>
      <c r="C203" s="107">
        <v>9200</v>
      </c>
      <c r="D203" t="s">
        <v>2167</v>
      </c>
      <c r="E203" t="s">
        <v>2168</v>
      </c>
      <c r="F203" t="s">
        <v>42</v>
      </c>
      <c r="G203" t="s">
        <v>43</v>
      </c>
      <c r="H203" t="s">
        <v>2169</v>
      </c>
      <c r="I203">
        <v>7</v>
      </c>
      <c r="J203" t="s">
        <v>298</v>
      </c>
      <c r="K203" t="s">
        <v>38</v>
      </c>
      <c r="L203" t="s">
        <v>990</v>
      </c>
      <c r="M203" t="s">
        <v>295</v>
      </c>
    </row>
    <row r="204" spans="1:13" x14ac:dyDescent="0.2">
      <c r="A204">
        <v>172688</v>
      </c>
      <c r="B204" t="s">
        <v>670</v>
      </c>
      <c r="C204" s="107">
        <v>2723</v>
      </c>
      <c r="D204" t="s">
        <v>671</v>
      </c>
      <c r="E204" t="s">
        <v>672</v>
      </c>
      <c r="F204" t="s">
        <v>42</v>
      </c>
      <c r="G204" t="s">
        <v>43</v>
      </c>
      <c r="H204" t="s">
        <v>269</v>
      </c>
      <c r="I204">
        <v>7</v>
      </c>
      <c r="J204" t="s">
        <v>298</v>
      </c>
      <c r="K204" t="s">
        <v>38</v>
      </c>
      <c r="L204" t="s">
        <v>1428</v>
      </c>
      <c r="M204" t="s">
        <v>295</v>
      </c>
    </row>
    <row r="205" spans="1:13" x14ac:dyDescent="0.2">
      <c r="A205">
        <v>95602</v>
      </c>
      <c r="B205" t="s">
        <v>509</v>
      </c>
      <c r="C205" s="107">
        <v>9693.2099999999991</v>
      </c>
      <c r="D205" t="s">
        <v>273</v>
      </c>
      <c r="E205" t="s">
        <v>274</v>
      </c>
      <c r="F205" t="s">
        <v>158</v>
      </c>
      <c r="G205" t="s">
        <v>149</v>
      </c>
      <c r="H205" t="s">
        <v>510</v>
      </c>
      <c r="I205">
        <v>7</v>
      </c>
      <c r="J205" t="s">
        <v>298</v>
      </c>
      <c r="K205" t="s">
        <v>38</v>
      </c>
      <c r="L205" t="s">
        <v>316</v>
      </c>
      <c r="M205" t="s">
        <v>295</v>
      </c>
    </row>
    <row r="206" spans="1:13" x14ac:dyDescent="0.2">
      <c r="A206">
        <v>535</v>
      </c>
      <c r="B206" t="s">
        <v>960</v>
      </c>
      <c r="C206" s="107">
        <v>1980</v>
      </c>
      <c r="D206" t="s">
        <v>961</v>
      </c>
      <c r="F206" t="s">
        <v>201</v>
      </c>
      <c r="G206" t="s">
        <v>168</v>
      </c>
      <c r="H206" t="s">
        <v>962</v>
      </c>
      <c r="I206">
        <v>7</v>
      </c>
      <c r="J206" t="s">
        <v>298</v>
      </c>
      <c r="K206" t="s">
        <v>38</v>
      </c>
      <c r="L206" t="s">
        <v>959</v>
      </c>
      <c r="M206" t="s">
        <v>295</v>
      </c>
    </row>
    <row r="207" spans="1:13" x14ac:dyDescent="0.2">
      <c r="A207">
        <v>36831</v>
      </c>
      <c r="B207" t="s">
        <v>677</v>
      </c>
      <c r="C207" s="107">
        <v>3350</v>
      </c>
      <c r="D207" t="s">
        <v>678</v>
      </c>
      <c r="F207" t="s">
        <v>171</v>
      </c>
      <c r="G207" t="s">
        <v>166</v>
      </c>
      <c r="H207" t="s">
        <v>679</v>
      </c>
      <c r="I207">
        <v>7</v>
      </c>
      <c r="J207" t="s">
        <v>298</v>
      </c>
      <c r="K207" t="s">
        <v>38</v>
      </c>
      <c r="L207" t="s">
        <v>44</v>
      </c>
      <c r="M207" t="s">
        <v>295</v>
      </c>
    </row>
    <row r="208" spans="1:13" x14ac:dyDescent="0.2">
      <c r="A208">
        <v>87187</v>
      </c>
      <c r="B208" t="s">
        <v>680</v>
      </c>
      <c r="C208" s="107">
        <v>1628</v>
      </c>
      <c r="D208" t="s">
        <v>52</v>
      </c>
      <c r="E208" t="s">
        <v>206</v>
      </c>
      <c r="F208" t="s">
        <v>53</v>
      </c>
      <c r="G208" t="s">
        <v>173</v>
      </c>
      <c r="H208" t="s">
        <v>275</v>
      </c>
      <c r="I208">
        <v>7</v>
      </c>
      <c r="J208" t="s">
        <v>298</v>
      </c>
      <c r="K208" t="s">
        <v>38</v>
      </c>
      <c r="L208" t="s">
        <v>270</v>
      </c>
      <c r="M208" t="s">
        <v>295</v>
      </c>
    </row>
    <row r="209" spans="1:13" x14ac:dyDescent="0.2">
      <c r="A209">
        <v>104185</v>
      </c>
      <c r="B209" t="s">
        <v>2183</v>
      </c>
      <c r="C209" s="107">
        <v>13274</v>
      </c>
      <c r="D209" t="s">
        <v>2184</v>
      </c>
      <c r="F209" t="s">
        <v>642</v>
      </c>
      <c r="G209" t="s">
        <v>149</v>
      </c>
      <c r="H209" t="s">
        <v>643</v>
      </c>
      <c r="I209">
        <v>7</v>
      </c>
      <c r="J209" t="s">
        <v>298</v>
      </c>
      <c r="K209" t="s">
        <v>38</v>
      </c>
      <c r="L209" t="s">
        <v>318</v>
      </c>
      <c r="M209" t="s">
        <v>295</v>
      </c>
    </row>
    <row r="210" spans="1:13" x14ac:dyDescent="0.2">
      <c r="A210">
        <v>340</v>
      </c>
      <c r="B210" t="s">
        <v>511</v>
      </c>
      <c r="C210" s="107">
        <v>158545.06000000003</v>
      </c>
      <c r="D210" t="s">
        <v>512</v>
      </c>
      <c r="F210" t="s">
        <v>201</v>
      </c>
      <c r="G210" t="s">
        <v>168</v>
      </c>
      <c r="H210" t="s">
        <v>276</v>
      </c>
      <c r="I210">
        <v>7</v>
      </c>
      <c r="J210" t="s">
        <v>298</v>
      </c>
      <c r="K210" t="s">
        <v>38</v>
      </c>
      <c r="L210" t="s">
        <v>41</v>
      </c>
      <c r="M210" t="s">
        <v>295</v>
      </c>
    </row>
    <row r="211" spans="1:13" x14ac:dyDescent="0.2">
      <c r="A211">
        <v>213433</v>
      </c>
      <c r="B211" t="s">
        <v>2186</v>
      </c>
      <c r="C211" s="107">
        <v>5277.6</v>
      </c>
      <c r="D211" t="s">
        <v>2187</v>
      </c>
      <c r="F211" t="s">
        <v>2188</v>
      </c>
      <c r="G211" t="s">
        <v>179</v>
      </c>
      <c r="H211" t="s">
        <v>2189</v>
      </c>
      <c r="I211">
        <v>7</v>
      </c>
      <c r="J211" t="s">
        <v>298</v>
      </c>
      <c r="K211" t="s">
        <v>38</v>
      </c>
      <c r="L211" t="s">
        <v>1749</v>
      </c>
      <c r="M211" t="s">
        <v>295</v>
      </c>
    </row>
    <row r="212" spans="1:13" x14ac:dyDescent="0.2">
      <c r="A212">
        <v>133019</v>
      </c>
      <c r="B212" t="s">
        <v>1436</v>
      </c>
      <c r="C212" s="107">
        <v>10000</v>
      </c>
      <c r="D212" t="s">
        <v>1437</v>
      </c>
      <c r="F212" t="s">
        <v>161</v>
      </c>
      <c r="G212" t="s">
        <v>155</v>
      </c>
      <c r="H212" t="s">
        <v>1438</v>
      </c>
      <c r="I212">
        <v>7</v>
      </c>
      <c r="J212" t="s">
        <v>298</v>
      </c>
      <c r="K212" t="s">
        <v>38</v>
      </c>
      <c r="L212" t="s">
        <v>596</v>
      </c>
      <c r="M212" t="s">
        <v>295</v>
      </c>
    </row>
    <row r="213" spans="1:13" x14ac:dyDescent="0.2">
      <c r="A213">
        <v>107592</v>
      </c>
      <c r="B213" t="s">
        <v>601</v>
      </c>
      <c r="C213" s="107">
        <v>5121.71</v>
      </c>
      <c r="D213" t="s">
        <v>602</v>
      </c>
      <c r="F213" t="s">
        <v>312</v>
      </c>
      <c r="G213" t="s">
        <v>252</v>
      </c>
      <c r="H213" t="s">
        <v>603</v>
      </c>
      <c r="I213">
        <v>7</v>
      </c>
      <c r="J213" t="s">
        <v>298</v>
      </c>
      <c r="K213" t="s">
        <v>38</v>
      </c>
      <c r="L213" t="s">
        <v>41</v>
      </c>
      <c r="M213" t="s">
        <v>295</v>
      </c>
    </row>
    <row r="214" spans="1:13" x14ac:dyDescent="0.2">
      <c r="A214">
        <v>216712</v>
      </c>
      <c r="B214" t="s">
        <v>2191</v>
      </c>
      <c r="C214" s="107">
        <v>3333</v>
      </c>
      <c r="D214" t="s">
        <v>2192</v>
      </c>
      <c r="E214" t="s">
        <v>2193</v>
      </c>
      <c r="F214" t="s">
        <v>158</v>
      </c>
      <c r="G214" t="s">
        <v>149</v>
      </c>
      <c r="H214" t="s">
        <v>271</v>
      </c>
      <c r="I214">
        <v>7</v>
      </c>
      <c r="J214" t="s">
        <v>298</v>
      </c>
      <c r="K214" t="s">
        <v>38</v>
      </c>
      <c r="L214" t="s">
        <v>990</v>
      </c>
      <c r="M214" t="s">
        <v>295</v>
      </c>
    </row>
    <row r="215" spans="1:13" x14ac:dyDescent="0.2">
      <c r="A215">
        <v>210880</v>
      </c>
      <c r="B215" t="s">
        <v>1441</v>
      </c>
      <c r="C215" s="107">
        <v>22393.909999999996</v>
      </c>
      <c r="D215" t="s">
        <v>1442</v>
      </c>
      <c r="E215" t="s">
        <v>1443</v>
      </c>
      <c r="F215" t="s">
        <v>158</v>
      </c>
      <c r="G215" t="s">
        <v>149</v>
      </c>
      <c r="H215" t="s">
        <v>1444</v>
      </c>
      <c r="I215">
        <v>7</v>
      </c>
      <c r="J215" t="s">
        <v>298</v>
      </c>
      <c r="K215" t="s">
        <v>38</v>
      </c>
      <c r="L215" t="s">
        <v>1445</v>
      </c>
      <c r="M215" t="s">
        <v>295</v>
      </c>
    </row>
    <row r="216" spans="1:13" x14ac:dyDescent="0.2">
      <c r="A216">
        <v>103061</v>
      </c>
      <c r="B216" t="s">
        <v>513</v>
      </c>
      <c r="C216" s="107">
        <v>7389.4399999999987</v>
      </c>
      <c r="D216" t="s">
        <v>253</v>
      </c>
      <c r="F216" t="s">
        <v>254</v>
      </c>
      <c r="G216" t="s">
        <v>168</v>
      </c>
      <c r="H216" t="s">
        <v>255</v>
      </c>
      <c r="I216">
        <v>7</v>
      </c>
      <c r="J216" t="s">
        <v>298</v>
      </c>
      <c r="K216" t="s">
        <v>38</v>
      </c>
      <c r="L216" t="s">
        <v>596</v>
      </c>
      <c r="M216" t="s">
        <v>295</v>
      </c>
    </row>
    <row r="217" spans="1:13" x14ac:dyDescent="0.2">
      <c r="A217">
        <v>1278</v>
      </c>
      <c r="B217" t="s">
        <v>514</v>
      </c>
      <c r="C217" s="107">
        <v>2100</v>
      </c>
      <c r="D217" t="s">
        <v>55</v>
      </c>
      <c r="E217" t="s">
        <v>277</v>
      </c>
      <c r="F217" t="s">
        <v>56</v>
      </c>
      <c r="G217" t="s">
        <v>177</v>
      </c>
      <c r="H217" t="s">
        <v>278</v>
      </c>
      <c r="I217">
        <v>7</v>
      </c>
      <c r="J217" t="s">
        <v>298</v>
      </c>
      <c r="K217" t="s">
        <v>38</v>
      </c>
      <c r="L217" t="s">
        <v>41</v>
      </c>
      <c r="M217" t="s">
        <v>295</v>
      </c>
    </row>
    <row r="218" spans="1:13" x14ac:dyDescent="0.2">
      <c r="A218">
        <v>470</v>
      </c>
      <c r="B218" t="s">
        <v>681</v>
      </c>
      <c r="C218" s="107">
        <v>8760</v>
      </c>
      <c r="D218" t="s">
        <v>976</v>
      </c>
      <c r="E218" t="s">
        <v>977</v>
      </c>
      <c r="F218" t="s">
        <v>978</v>
      </c>
      <c r="G218" t="s">
        <v>173</v>
      </c>
      <c r="H218" t="s">
        <v>979</v>
      </c>
      <c r="I218">
        <v>7</v>
      </c>
      <c r="J218" t="s">
        <v>298</v>
      </c>
      <c r="K218" t="s">
        <v>38</v>
      </c>
      <c r="L218" t="s">
        <v>44</v>
      </c>
      <c r="M218" t="s">
        <v>295</v>
      </c>
    </row>
    <row r="219" spans="1:13" x14ac:dyDescent="0.2">
      <c r="A219">
        <v>784</v>
      </c>
      <c r="B219" t="s">
        <v>1455</v>
      </c>
      <c r="C219" s="107">
        <v>56287.380000000005</v>
      </c>
      <c r="D219" t="s">
        <v>1456</v>
      </c>
      <c r="F219" t="s">
        <v>154</v>
      </c>
      <c r="G219" t="s">
        <v>149</v>
      </c>
      <c r="H219" t="s">
        <v>231</v>
      </c>
      <c r="I219">
        <v>7</v>
      </c>
      <c r="J219" t="s">
        <v>298</v>
      </c>
      <c r="K219" t="s">
        <v>38</v>
      </c>
      <c r="L219" t="s">
        <v>45</v>
      </c>
      <c r="M219" t="s">
        <v>295</v>
      </c>
    </row>
    <row r="220" spans="1:13" x14ac:dyDescent="0.2">
      <c r="A220">
        <v>181830</v>
      </c>
      <c r="B220" t="s">
        <v>955</v>
      </c>
      <c r="C220" s="107">
        <v>39620.879999999997</v>
      </c>
      <c r="D220" t="s">
        <v>956</v>
      </c>
      <c r="F220" t="s">
        <v>957</v>
      </c>
      <c r="G220" t="s">
        <v>175</v>
      </c>
      <c r="H220" t="s">
        <v>958</v>
      </c>
      <c r="I220">
        <v>7</v>
      </c>
      <c r="J220" t="s">
        <v>298</v>
      </c>
      <c r="K220" t="s">
        <v>38</v>
      </c>
      <c r="L220" t="s">
        <v>49</v>
      </c>
      <c r="M220" t="s">
        <v>295</v>
      </c>
    </row>
    <row r="221" spans="1:13" x14ac:dyDescent="0.2">
      <c r="A221">
        <v>159354</v>
      </c>
      <c r="B221" t="s">
        <v>929</v>
      </c>
      <c r="C221" s="107">
        <v>3275.36</v>
      </c>
      <c r="D221" t="s">
        <v>604</v>
      </c>
      <c r="F221" t="s">
        <v>605</v>
      </c>
      <c r="G221" t="s">
        <v>149</v>
      </c>
      <c r="H221" t="s">
        <v>606</v>
      </c>
      <c r="I221">
        <v>7</v>
      </c>
      <c r="J221" t="s">
        <v>298</v>
      </c>
      <c r="K221" t="s">
        <v>38</v>
      </c>
      <c r="L221" t="s">
        <v>596</v>
      </c>
      <c r="M221" t="s">
        <v>295</v>
      </c>
    </row>
    <row r="222" spans="1:13" x14ac:dyDescent="0.2">
      <c r="A222">
        <v>219255</v>
      </c>
      <c r="B222" t="s">
        <v>2195</v>
      </c>
      <c r="C222" s="107">
        <v>9000</v>
      </c>
      <c r="D222" t="s">
        <v>2196</v>
      </c>
      <c r="F222" t="s">
        <v>2197</v>
      </c>
      <c r="G222" t="s">
        <v>159</v>
      </c>
      <c r="H222" t="s">
        <v>2198</v>
      </c>
      <c r="I222">
        <v>7</v>
      </c>
      <c r="J222" t="s">
        <v>298</v>
      </c>
      <c r="K222" t="s">
        <v>38</v>
      </c>
      <c r="L222" t="s">
        <v>1749</v>
      </c>
      <c r="M222" t="s">
        <v>295</v>
      </c>
    </row>
    <row r="223" spans="1:13" x14ac:dyDescent="0.2">
      <c r="A223">
        <v>198143</v>
      </c>
      <c r="B223" t="s">
        <v>952</v>
      </c>
      <c r="C223" s="107">
        <v>2900.1</v>
      </c>
      <c r="D223" t="s">
        <v>953</v>
      </c>
      <c r="E223" t="s">
        <v>954</v>
      </c>
      <c r="F223" t="s">
        <v>158</v>
      </c>
      <c r="G223" t="s">
        <v>149</v>
      </c>
      <c r="H223" t="s">
        <v>271</v>
      </c>
      <c r="I223">
        <v>7</v>
      </c>
      <c r="J223" t="s">
        <v>298</v>
      </c>
      <c r="K223" t="s">
        <v>38</v>
      </c>
      <c r="L223" t="s">
        <v>45</v>
      </c>
      <c r="M223" t="s">
        <v>295</v>
      </c>
    </row>
    <row r="224" spans="1:13" x14ac:dyDescent="0.2">
      <c r="A224">
        <v>212966</v>
      </c>
      <c r="B224" t="s">
        <v>2205</v>
      </c>
      <c r="C224" s="107">
        <v>1000</v>
      </c>
      <c r="D224" t="s">
        <v>2206</v>
      </c>
      <c r="F224" t="s">
        <v>42</v>
      </c>
      <c r="G224" t="s">
        <v>43</v>
      </c>
      <c r="H224" t="s">
        <v>269</v>
      </c>
      <c r="I224">
        <v>7</v>
      </c>
      <c r="J224" t="s">
        <v>298</v>
      </c>
      <c r="K224" t="s">
        <v>38</v>
      </c>
      <c r="L224" t="s">
        <v>990</v>
      </c>
      <c r="M224" t="s">
        <v>295</v>
      </c>
    </row>
    <row r="225" spans="1:13" x14ac:dyDescent="0.2">
      <c r="A225">
        <v>151372</v>
      </c>
      <c r="B225" t="s">
        <v>607</v>
      </c>
      <c r="C225" s="107">
        <v>90450</v>
      </c>
      <c r="D225" t="s">
        <v>608</v>
      </c>
      <c r="F225" t="s">
        <v>609</v>
      </c>
      <c r="G225" t="s">
        <v>155</v>
      </c>
      <c r="H225" t="s">
        <v>610</v>
      </c>
      <c r="I225">
        <v>7</v>
      </c>
      <c r="J225" t="s">
        <v>298</v>
      </c>
      <c r="K225" t="s">
        <v>38</v>
      </c>
      <c r="L225" t="s">
        <v>41</v>
      </c>
      <c r="M225" t="s">
        <v>295</v>
      </c>
    </row>
    <row r="226" spans="1:13" x14ac:dyDescent="0.2">
      <c r="A226">
        <v>390</v>
      </c>
      <c r="B226" t="s">
        <v>683</v>
      </c>
      <c r="C226" s="107">
        <v>3110</v>
      </c>
      <c r="D226" t="s">
        <v>515</v>
      </c>
      <c r="E226" t="s">
        <v>684</v>
      </c>
      <c r="F226" t="s">
        <v>158</v>
      </c>
      <c r="G226" t="s">
        <v>149</v>
      </c>
      <c r="H226" t="s">
        <v>217</v>
      </c>
      <c r="I226">
        <v>7</v>
      </c>
      <c r="J226" t="s">
        <v>298</v>
      </c>
      <c r="K226" t="s">
        <v>38</v>
      </c>
      <c r="L226" t="s">
        <v>44</v>
      </c>
      <c r="M226" t="s">
        <v>295</v>
      </c>
    </row>
    <row r="227" spans="1:13" x14ac:dyDescent="0.2">
      <c r="A227">
        <v>37154</v>
      </c>
      <c r="B227" t="s">
        <v>611</v>
      </c>
      <c r="C227" s="107">
        <v>495</v>
      </c>
      <c r="D227" t="s">
        <v>923</v>
      </c>
      <c r="F227" t="s">
        <v>387</v>
      </c>
      <c r="G227" t="s">
        <v>149</v>
      </c>
      <c r="H227" t="s">
        <v>388</v>
      </c>
      <c r="I227">
        <v>7</v>
      </c>
      <c r="J227" t="s">
        <v>298</v>
      </c>
      <c r="K227" t="s">
        <v>38</v>
      </c>
      <c r="L227" t="s">
        <v>596</v>
      </c>
      <c r="M227" t="s">
        <v>295</v>
      </c>
    </row>
    <row r="228" spans="1:13" x14ac:dyDescent="0.2">
      <c r="A228">
        <v>42319</v>
      </c>
      <c r="B228" t="s">
        <v>685</v>
      </c>
      <c r="C228" s="107">
        <v>1375.36</v>
      </c>
      <c r="D228" t="s">
        <v>686</v>
      </c>
      <c r="E228" t="s">
        <v>635</v>
      </c>
      <c r="F228" t="s">
        <v>171</v>
      </c>
      <c r="G228" t="s">
        <v>166</v>
      </c>
      <c r="H228" t="s">
        <v>687</v>
      </c>
      <c r="I228">
        <v>7</v>
      </c>
      <c r="J228" t="s">
        <v>298</v>
      </c>
      <c r="K228" t="s">
        <v>38</v>
      </c>
      <c r="L228" t="s">
        <v>44</v>
      </c>
      <c r="M228" t="s">
        <v>295</v>
      </c>
    </row>
    <row r="229" spans="1:13" x14ac:dyDescent="0.2">
      <c r="A229">
        <v>474</v>
      </c>
      <c r="B229" t="s">
        <v>1467</v>
      </c>
      <c r="C229" s="107">
        <v>49301.1</v>
      </c>
      <c r="D229" t="s">
        <v>47</v>
      </c>
      <c r="F229" t="s">
        <v>48</v>
      </c>
      <c r="G229" t="s">
        <v>165</v>
      </c>
      <c r="H229" t="s">
        <v>272</v>
      </c>
      <c r="I229">
        <v>7</v>
      </c>
      <c r="J229" t="s">
        <v>298</v>
      </c>
      <c r="K229" t="s">
        <v>38</v>
      </c>
      <c r="L229" t="s">
        <v>49</v>
      </c>
      <c r="M229" t="s">
        <v>295</v>
      </c>
    </row>
    <row r="230" spans="1:13" x14ac:dyDescent="0.2">
      <c r="A230">
        <v>1082</v>
      </c>
      <c r="B230" t="s">
        <v>612</v>
      </c>
      <c r="C230" s="107">
        <v>15491</v>
      </c>
      <c r="D230" t="s">
        <v>613</v>
      </c>
      <c r="F230" t="s">
        <v>154</v>
      </c>
      <c r="G230" t="s">
        <v>149</v>
      </c>
      <c r="H230" t="s">
        <v>231</v>
      </c>
      <c r="I230">
        <v>7</v>
      </c>
      <c r="J230" t="s">
        <v>298</v>
      </c>
      <c r="K230" t="s">
        <v>38</v>
      </c>
      <c r="L230" t="s">
        <v>614</v>
      </c>
      <c r="M230" t="s">
        <v>295</v>
      </c>
    </row>
    <row r="231" spans="1:13" x14ac:dyDescent="0.2">
      <c r="A231">
        <v>220348</v>
      </c>
      <c r="B231" t="s">
        <v>2208</v>
      </c>
      <c r="C231" s="107">
        <v>1980</v>
      </c>
      <c r="D231" t="s">
        <v>2209</v>
      </c>
      <c r="F231" t="s">
        <v>1265</v>
      </c>
      <c r="G231" t="s">
        <v>149</v>
      </c>
      <c r="H231" t="s">
        <v>1266</v>
      </c>
      <c r="I231">
        <v>7</v>
      </c>
      <c r="J231" t="s">
        <v>298</v>
      </c>
      <c r="K231" t="s">
        <v>38</v>
      </c>
      <c r="L231" t="s">
        <v>990</v>
      </c>
      <c r="M231" t="s">
        <v>295</v>
      </c>
    </row>
    <row r="232" spans="1:13" x14ac:dyDescent="0.2">
      <c r="A232">
        <v>186060</v>
      </c>
      <c r="B232" t="s">
        <v>1008</v>
      </c>
      <c r="C232" s="107">
        <v>2950</v>
      </c>
      <c r="D232" t="s">
        <v>1009</v>
      </c>
      <c r="F232" t="s">
        <v>1010</v>
      </c>
      <c r="G232" t="s">
        <v>149</v>
      </c>
      <c r="H232" t="s">
        <v>1011</v>
      </c>
      <c r="I232">
        <v>7</v>
      </c>
      <c r="J232" t="s">
        <v>298</v>
      </c>
      <c r="K232" t="s">
        <v>38</v>
      </c>
      <c r="L232" t="s">
        <v>1012</v>
      </c>
      <c r="M232" t="s">
        <v>295</v>
      </c>
    </row>
    <row r="233" spans="1:13" x14ac:dyDescent="0.2">
      <c r="A233">
        <v>200421</v>
      </c>
      <c r="B233" t="s">
        <v>1472</v>
      </c>
      <c r="C233" s="107">
        <v>3293356.58</v>
      </c>
      <c r="D233" t="s">
        <v>1473</v>
      </c>
      <c r="E233" t="s">
        <v>1474</v>
      </c>
      <c r="F233" t="s">
        <v>158</v>
      </c>
      <c r="G233" t="s">
        <v>149</v>
      </c>
      <c r="H233" t="s">
        <v>1475</v>
      </c>
      <c r="I233">
        <v>7</v>
      </c>
      <c r="J233" t="s">
        <v>298</v>
      </c>
      <c r="K233" t="s">
        <v>38</v>
      </c>
      <c r="L233" t="s">
        <v>41</v>
      </c>
      <c r="M233" t="s">
        <v>295</v>
      </c>
    </row>
    <row r="234" spans="1:13" x14ac:dyDescent="0.2">
      <c r="A234">
        <v>100410</v>
      </c>
      <c r="B234" t="s">
        <v>2219</v>
      </c>
      <c r="C234" s="107">
        <v>1230.9000000000001</v>
      </c>
      <c r="D234" t="s">
        <v>2220</v>
      </c>
      <c r="F234" t="s">
        <v>178</v>
      </c>
      <c r="G234" t="s">
        <v>149</v>
      </c>
      <c r="H234" t="s">
        <v>222</v>
      </c>
      <c r="I234">
        <v>7</v>
      </c>
      <c r="J234" t="s">
        <v>298</v>
      </c>
      <c r="K234" t="s">
        <v>38</v>
      </c>
      <c r="L234" t="s">
        <v>990</v>
      </c>
      <c r="M234" t="s">
        <v>295</v>
      </c>
    </row>
    <row r="235" spans="1:13" x14ac:dyDescent="0.2">
      <c r="A235">
        <v>972</v>
      </c>
      <c r="B235" t="s">
        <v>516</v>
      </c>
      <c r="C235" s="107">
        <v>54743.039999999986</v>
      </c>
      <c r="D235" t="s">
        <v>688</v>
      </c>
      <c r="E235" t="s">
        <v>689</v>
      </c>
      <c r="F235" t="s">
        <v>198</v>
      </c>
      <c r="G235" t="s">
        <v>156</v>
      </c>
      <c r="H235" t="s">
        <v>690</v>
      </c>
      <c r="I235">
        <v>7</v>
      </c>
      <c r="J235" t="s">
        <v>298</v>
      </c>
      <c r="K235" t="s">
        <v>38</v>
      </c>
      <c r="L235" t="s">
        <v>598</v>
      </c>
      <c r="M235" t="s">
        <v>295</v>
      </c>
    </row>
    <row r="236" spans="1:13" x14ac:dyDescent="0.2">
      <c r="A236">
        <v>44013</v>
      </c>
      <c r="B236" t="s">
        <v>616</v>
      </c>
      <c r="C236" s="107">
        <v>1250</v>
      </c>
      <c r="D236" t="s">
        <v>691</v>
      </c>
      <c r="E236" t="s">
        <v>692</v>
      </c>
      <c r="F236" t="s">
        <v>169</v>
      </c>
      <c r="G236" t="s">
        <v>170</v>
      </c>
      <c r="H236" t="s">
        <v>619</v>
      </c>
      <c r="I236">
        <v>7</v>
      </c>
      <c r="J236" t="s">
        <v>298</v>
      </c>
      <c r="K236" t="s">
        <v>38</v>
      </c>
      <c r="L236" t="s">
        <v>596</v>
      </c>
      <c r="M236" t="s">
        <v>295</v>
      </c>
    </row>
    <row r="237" spans="1:13" x14ac:dyDescent="0.2">
      <c r="A237">
        <v>181715</v>
      </c>
      <c r="B237" t="s">
        <v>1479</v>
      </c>
      <c r="C237" s="107">
        <v>30482</v>
      </c>
      <c r="D237" t="s">
        <v>1480</v>
      </c>
      <c r="F237" t="s">
        <v>599</v>
      </c>
      <c r="G237" t="s">
        <v>166</v>
      </c>
      <c r="H237" t="s">
        <v>1481</v>
      </c>
      <c r="I237">
        <v>7</v>
      </c>
      <c r="J237" t="s">
        <v>298</v>
      </c>
      <c r="K237" t="s">
        <v>38</v>
      </c>
      <c r="L237" t="s">
        <v>1482</v>
      </c>
      <c r="M237" t="s">
        <v>295</v>
      </c>
    </row>
    <row r="238" spans="1:13" x14ac:dyDescent="0.2">
      <c r="A238">
        <v>1506</v>
      </c>
      <c r="B238" t="s">
        <v>1491</v>
      </c>
      <c r="C238" s="107">
        <v>23255.5</v>
      </c>
      <c r="D238" t="s">
        <v>1492</v>
      </c>
      <c r="F238" t="s">
        <v>1493</v>
      </c>
      <c r="G238" t="s">
        <v>21</v>
      </c>
      <c r="H238" t="s">
        <v>1494</v>
      </c>
      <c r="I238">
        <v>7</v>
      </c>
      <c r="J238" t="s">
        <v>298</v>
      </c>
      <c r="K238" t="s">
        <v>38</v>
      </c>
      <c r="L238" t="s">
        <v>46</v>
      </c>
      <c r="M238" t="s">
        <v>295</v>
      </c>
    </row>
    <row r="239" spans="1:13" x14ac:dyDescent="0.2">
      <c r="A239">
        <v>188009</v>
      </c>
      <c r="B239" t="s">
        <v>944</v>
      </c>
      <c r="C239" s="107">
        <v>113869.24</v>
      </c>
      <c r="D239" t="s">
        <v>945</v>
      </c>
      <c r="F239" t="s">
        <v>946</v>
      </c>
      <c r="G239" t="s">
        <v>146</v>
      </c>
      <c r="H239" t="s">
        <v>947</v>
      </c>
      <c r="I239">
        <v>7</v>
      </c>
      <c r="J239" t="s">
        <v>298</v>
      </c>
      <c r="K239" t="s">
        <v>38</v>
      </c>
      <c r="L239" t="s">
        <v>45</v>
      </c>
      <c r="M239" t="s">
        <v>295</v>
      </c>
    </row>
    <row r="240" spans="1:13" x14ac:dyDescent="0.2">
      <c r="A240">
        <v>167475</v>
      </c>
      <c r="B240" t="s">
        <v>2227</v>
      </c>
      <c r="C240" s="107">
        <v>700</v>
      </c>
      <c r="D240" t="s">
        <v>2228</v>
      </c>
      <c r="F240" t="s">
        <v>2224</v>
      </c>
      <c r="G240" t="s">
        <v>149</v>
      </c>
      <c r="H240" t="s">
        <v>2229</v>
      </c>
      <c r="I240">
        <v>7</v>
      </c>
      <c r="J240" t="s">
        <v>298</v>
      </c>
      <c r="K240" t="s">
        <v>38</v>
      </c>
      <c r="L240" t="s">
        <v>990</v>
      </c>
      <c r="M240" t="s">
        <v>295</v>
      </c>
    </row>
    <row r="241" spans="1:13" x14ac:dyDescent="0.2">
      <c r="A241">
        <v>810</v>
      </c>
      <c r="B241" t="s">
        <v>983</v>
      </c>
      <c r="C241" s="107">
        <v>50420.82</v>
      </c>
      <c r="F241" t="s">
        <v>3</v>
      </c>
      <c r="G241" t="s">
        <v>149</v>
      </c>
      <c r="H241" t="s">
        <v>256</v>
      </c>
      <c r="I241">
        <v>7</v>
      </c>
      <c r="J241" t="s">
        <v>298</v>
      </c>
      <c r="K241" t="s">
        <v>38</v>
      </c>
      <c r="L241" t="s">
        <v>54</v>
      </c>
      <c r="M241" t="s">
        <v>295</v>
      </c>
    </row>
    <row r="242" spans="1:13" x14ac:dyDescent="0.2">
      <c r="A242">
        <v>216096</v>
      </c>
      <c r="B242" t="s">
        <v>2231</v>
      </c>
      <c r="C242" s="107">
        <v>23670</v>
      </c>
      <c r="D242" t="s">
        <v>2232</v>
      </c>
      <c r="F242" t="s">
        <v>309</v>
      </c>
      <c r="G242" t="s">
        <v>157</v>
      </c>
      <c r="H242" t="s">
        <v>928</v>
      </c>
      <c r="I242">
        <v>7</v>
      </c>
      <c r="J242" t="s">
        <v>298</v>
      </c>
      <c r="K242" t="s">
        <v>38</v>
      </c>
      <c r="L242" t="s">
        <v>990</v>
      </c>
      <c r="M242" t="s">
        <v>295</v>
      </c>
    </row>
    <row r="243" spans="1:13" x14ac:dyDescent="0.2">
      <c r="A243">
        <v>119811</v>
      </c>
      <c r="B243" t="s">
        <v>517</v>
      </c>
      <c r="C243" s="107">
        <v>43175</v>
      </c>
      <c r="D243" t="s">
        <v>926</v>
      </c>
      <c r="E243" t="s">
        <v>927</v>
      </c>
      <c r="F243" t="s">
        <v>309</v>
      </c>
      <c r="G243" t="s">
        <v>157</v>
      </c>
      <c r="H243" t="s">
        <v>928</v>
      </c>
      <c r="I243">
        <v>7</v>
      </c>
      <c r="J243" t="s">
        <v>298</v>
      </c>
      <c r="K243" t="s">
        <v>38</v>
      </c>
      <c r="L243" t="s">
        <v>596</v>
      </c>
      <c r="M243" t="s">
        <v>295</v>
      </c>
    </row>
    <row r="244" spans="1:13" x14ac:dyDescent="0.2">
      <c r="A244">
        <v>583</v>
      </c>
      <c r="B244" t="s">
        <v>693</v>
      </c>
      <c r="C244" s="107">
        <v>14090.630000000001</v>
      </c>
      <c r="D244" t="s">
        <v>59</v>
      </c>
      <c r="F244" t="s">
        <v>158</v>
      </c>
      <c r="G244" t="s">
        <v>149</v>
      </c>
      <c r="H244" t="s">
        <v>279</v>
      </c>
      <c r="I244">
        <v>7</v>
      </c>
      <c r="J244" t="s">
        <v>298</v>
      </c>
      <c r="K244" t="s">
        <v>38</v>
      </c>
      <c r="L244" t="s">
        <v>44</v>
      </c>
      <c r="M244" t="s">
        <v>295</v>
      </c>
    </row>
    <row r="245" spans="1:13" x14ac:dyDescent="0.2">
      <c r="A245">
        <v>739</v>
      </c>
      <c r="B245" t="s">
        <v>518</v>
      </c>
      <c r="C245" s="107">
        <v>6500</v>
      </c>
      <c r="D245" t="s">
        <v>982</v>
      </c>
      <c r="F245" t="s">
        <v>169</v>
      </c>
      <c r="G245" t="s">
        <v>170</v>
      </c>
      <c r="H245" t="s">
        <v>280</v>
      </c>
      <c r="I245">
        <v>7</v>
      </c>
      <c r="J245" t="s">
        <v>298</v>
      </c>
      <c r="K245" t="s">
        <v>38</v>
      </c>
      <c r="L245" t="s">
        <v>60</v>
      </c>
      <c r="M245" t="s">
        <v>295</v>
      </c>
    </row>
    <row r="246" spans="1:13" x14ac:dyDescent="0.2">
      <c r="A246">
        <v>37355</v>
      </c>
      <c r="B246" t="s">
        <v>963</v>
      </c>
      <c r="C246" s="107">
        <v>3166</v>
      </c>
      <c r="D246" t="s">
        <v>964</v>
      </c>
      <c r="E246" t="s">
        <v>965</v>
      </c>
      <c r="F246" t="s">
        <v>42</v>
      </c>
      <c r="G246" t="s">
        <v>43</v>
      </c>
      <c r="H246" t="s">
        <v>966</v>
      </c>
      <c r="I246">
        <v>7</v>
      </c>
      <c r="J246" t="s">
        <v>298</v>
      </c>
      <c r="K246" t="s">
        <v>38</v>
      </c>
      <c r="L246" t="s">
        <v>959</v>
      </c>
      <c r="M246" t="s">
        <v>295</v>
      </c>
    </row>
    <row r="247" spans="1:13" x14ac:dyDescent="0.2">
      <c r="A247">
        <v>85285</v>
      </c>
      <c r="B247" t="s">
        <v>2242</v>
      </c>
      <c r="C247" s="107">
        <v>250</v>
      </c>
      <c r="D247" t="s">
        <v>2243</v>
      </c>
      <c r="E247" t="s">
        <v>2244</v>
      </c>
      <c r="F247" t="s">
        <v>2245</v>
      </c>
      <c r="G247" t="s">
        <v>286</v>
      </c>
      <c r="H247" t="s">
        <v>2246</v>
      </c>
      <c r="I247">
        <v>7</v>
      </c>
      <c r="J247" t="s">
        <v>298</v>
      </c>
      <c r="K247" t="s">
        <v>38</v>
      </c>
      <c r="L247" t="s">
        <v>990</v>
      </c>
      <c r="M247" t="s">
        <v>295</v>
      </c>
    </row>
    <row r="248" spans="1:13" x14ac:dyDescent="0.2">
      <c r="A248">
        <v>1031</v>
      </c>
      <c r="B248" t="s">
        <v>695</v>
      </c>
      <c r="C248" s="107">
        <v>2070</v>
      </c>
      <c r="D248" t="s">
        <v>696</v>
      </c>
      <c r="E248" t="s">
        <v>697</v>
      </c>
      <c r="F248" t="s">
        <v>42</v>
      </c>
      <c r="G248" t="s">
        <v>43</v>
      </c>
      <c r="H248" t="s">
        <v>698</v>
      </c>
      <c r="I248">
        <v>7</v>
      </c>
      <c r="J248" t="s">
        <v>298</v>
      </c>
      <c r="K248" t="s">
        <v>38</v>
      </c>
      <c r="L248" t="s">
        <v>44</v>
      </c>
      <c r="M248" t="s">
        <v>295</v>
      </c>
    </row>
    <row r="249" spans="1:13" x14ac:dyDescent="0.2">
      <c r="A249">
        <v>105377</v>
      </c>
      <c r="B249" t="s">
        <v>618</v>
      </c>
      <c r="C249" s="107">
        <v>1177</v>
      </c>
      <c r="D249" t="s">
        <v>980</v>
      </c>
      <c r="F249" t="s">
        <v>42</v>
      </c>
      <c r="G249" t="s">
        <v>43</v>
      </c>
      <c r="H249" t="s">
        <v>981</v>
      </c>
      <c r="I249">
        <v>7</v>
      </c>
      <c r="J249" t="s">
        <v>298</v>
      </c>
      <c r="K249" t="s">
        <v>38</v>
      </c>
      <c r="L249" t="s">
        <v>44</v>
      </c>
      <c r="M249" t="s">
        <v>295</v>
      </c>
    </row>
    <row r="250" spans="1:13" x14ac:dyDescent="0.2">
      <c r="A250">
        <v>169659</v>
      </c>
      <c r="B250" t="s">
        <v>2248</v>
      </c>
      <c r="C250" s="107">
        <v>3300</v>
      </c>
      <c r="D250" t="s">
        <v>2249</v>
      </c>
      <c r="F250" t="s">
        <v>2250</v>
      </c>
      <c r="G250" t="s">
        <v>146</v>
      </c>
      <c r="H250" t="s">
        <v>2251</v>
      </c>
      <c r="I250">
        <v>7</v>
      </c>
      <c r="J250" t="s">
        <v>298</v>
      </c>
      <c r="K250" t="s">
        <v>38</v>
      </c>
      <c r="L250" t="s">
        <v>990</v>
      </c>
      <c r="M250" t="s">
        <v>295</v>
      </c>
    </row>
    <row r="251" spans="1:13" x14ac:dyDescent="0.2">
      <c r="A251">
        <v>76103</v>
      </c>
      <c r="B251" t="s">
        <v>519</v>
      </c>
      <c r="C251" s="107">
        <v>2573</v>
      </c>
      <c r="D251" t="s">
        <v>520</v>
      </c>
      <c r="F251" t="s">
        <v>57</v>
      </c>
      <c r="G251" t="s">
        <v>174</v>
      </c>
      <c r="H251" t="s">
        <v>281</v>
      </c>
      <c r="I251">
        <v>7</v>
      </c>
      <c r="J251" t="s">
        <v>298</v>
      </c>
      <c r="K251" t="s">
        <v>38</v>
      </c>
      <c r="L251" t="s">
        <v>51</v>
      </c>
      <c r="M251" t="s">
        <v>295</v>
      </c>
    </row>
    <row r="252" spans="1:13" x14ac:dyDescent="0.2">
      <c r="A252">
        <v>217284</v>
      </c>
      <c r="B252" t="s">
        <v>2253</v>
      </c>
      <c r="C252" s="107">
        <v>8000</v>
      </c>
      <c r="D252" t="s">
        <v>2254</v>
      </c>
      <c r="F252" t="s">
        <v>2255</v>
      </c>
      <c r="G252" t="s">
        <v>146</v>
      </c>
      <c r="H252" t="s">
        <v>2256</v>
      </c>
      <c r="I252">
        <v>7</v>
      </c>
      <c r="J252" t="s">
        <v>298</v>
      </c>
      <c r="K252" t="s">
        <v>38</v>
      </c>
      <c r="L252" t="s">
        <v>990</v>
      </c>
      <c r="M252" t="s">
        <v>295</v>
      </c>
    </row>
    <row r="253" spans="1:13" x14ac:dyDescent="0.2">
      <c r="A253">
        <v>37066</v>
      </c>
      <c r="B253" t="s">
        <v>521</v>
      </c>
      <c r="C253" s="107">
        <v>126720.72</v>
      </c>
      <c r="D253" t="s">
        <v>62</v>
      </c>
      <c r="F253" t="s">
        <v>178</v>
      </c>
      <c r="G253" t="s">
        <v>149</v>
      </c>
      <c r="H253" t="s">
        <v>222</v>
      </c>
      <c r="I253">
        <v>7</v>
      </c>
      <c r="J253" t="s">
        <v>298</v>
      </c>
      <c r="K253" t="s">
        <v>38</v>
      </c>
      <c r="L253" t="s">
        <v>522</v>
      </c>
      <c r="M253" t="s">
        <v>295</v>
      </c>
    </row>
    <row r="254" spans="1:13" x14ac:dyDescent="0.2">
      <c r="A254">
        <v>448</v>
      </c>
      <c r="B254" t="s">
        <v>700</v>
      </c>
      <c r="C254" s="107">
        <v>19398.830000000002</v>
      </c>
      <c r="D254" t="s">
        <v>523</v>
      </c>
      <c r="F254" t="s">
        <v>480</v>
      </c>
      <c r="G254" t="s">
        <v>149</v>
      </c>
      <c r="H254" t="s">
        <v>481</v>
      </c>
      <c r="I254">
        <v>7</v>
      </c>
      <c r="J254" t="s">
        <v>298</v>
      </c>
      <c r="K254" t="s">
        <v>38</v>
      </c>
      <c r="L254" t="s">
        <v>58</v>
      </c>
      <c r="M254" t="s">
        <v>295</v>
      </c>
    </row>
    <row r="255" spans="1:13" x14ac:dyDescent="0.2">
      <c r="A255">
        <v>71421</v>
      </c>
      <c r="B255" t="s">
        <v>360</v>
      </c>
      <c r="C255" s="107">
        <v>65746</v>
      </c>
      <c r="D255" t="s">
        <v>524</v>
      </c>
      <c r="E255" t="s">
        <v>525</v>
      </c>
      <c r="F255" t="s">
        <v>183</v>
      </c>
      <c r="G255" t="s">
        <v>149</v>
      </c>
      <c r="H255" t="s">
        <v>361</v>
      </c>
      <c r="I255">
        <v>7</v>
      </c>
      <c r="J255" t="s">
        <v>298</v>
      </c>
      <c r="K255" t="s">
        <v>38</v>
      </c>
      <c r="L255" t="s">
        <v>44</v>
      </c>
      <c r="M255" t="s">
        <v>295</v>
      </c>
    </row>
    <row r="256" spans="1:13" x14ac:dyDescent="0.2">
      <c r="A256">
        <v>46614</v>
      </c>
      <c r="B256" t="s">
        <v>526</v>
      </c>
      <c r="C256" s="107">
        <v>176157.46</v>
      </c>
      <c r="D256" t="s">
        <v>37</v>
      </c>
      <c r="F256" t="s">
        <v>161</v>
      </c>
      <c r="G256" t="s">
        <v>155</v>
      </c>
      <c r="H256" t="s">
        <v>215</v>
      </c>
      <c r="I256">
        <v>7</v>
      </c>
      <c r="J256" t="s">
        <v>298</v>
      </c>
      <c r="K256" t="s">
        <v>38</v>
      </c>
      <c r="L256" t="s">
        <v>39</v>
      </c>
      <c r="M256" t="s">
        <v>295</v>
      </c>
    </row>
    <row r="257" spans="1:13" x14ac:dyDescent="0.2">
      <c r="A257">
        <v>128661</v>
      </c>
      <c r="B257" t="s">
        <v>995</v>
      </c>
      <c r="C257" s="107">
        <v>48699.579999999987</v>
      </c>
      <c r="D257" t="s">
        <v>701</v>
      </c>
      <c r="F257" t="s">
        <v>702</v>
      </c>
      <c r="G257" t="s">
        <v>338</v>
      </c>
      <c r="H257" t="s">
        <v>703</v>
      </c>
      <c r="I257">
        <v>7</v>
      </c>
      <c r="J257" t="s">
        <v>298</v>
      </c>
      <c r="K257" t="s">
        <v>38</v>
      </c>
      <c r="L257" t="s">
        <v>67</v>
      </c>
      <c r="M257" t="s">
        <v>295</v>
      </c>
    </row>
    <row r="258" spans="1:13" x14ac:dyDescent="0.2">
      <c r="A258">
        <v>213848</v>
      </c>
      <c r="B258" t="s">
        <v>2266</v>
      </c>
      <c r="C258" s="107">
        <v>3393.09</v>
      </c>
      <c r="D258" t="s">
        <v>2267</v>
      </c>
      <c r="F258" t="s">
        <v>183</v>
      </c>
      <c r="G258" t="s">
        <v>149</v>
      </c>
      <c r="H258" t="s">
        <v>2268</v>
      </c>
      <c r="I258">
        <v>7</v>
      </c>
      <c r="J258" t="s">
        <v>298</v>
      </c>
      <c r="K258" t="s">
        <v>38</v>
      </c>
      <c r="L258" t="s">
        <v>990</v>
      </c>
      <c r="M258" t="s">
        <v>295</v>
      </c>
    </row>
    <row r="259" spans="1:13" x14ac:dyDescent="0.2">
      <c r="A259">
        <v>1106</v>
      </c>
      <c r="B259" t="s">
        <v>527</v>
      </c>
      <c r="C259" s="107">
        <v>110270.06999999999</v>
      </c>
      <c r="D259" t="s">
        <v>63</v>
      </c>
      <c r="F259" t="s">
        <v>183</v>
      </c>
      <c r="G259" t="s">
        <v>149</v>
      </c>
      <c r="H259" t="s">
        <v>282</v>
      </c>
      <c r="I259">
        <v>7</v>
      </c>
      <c r="J259" t="s">
        <v>298</v>
      </c>
      <c r="K259" t="s">
        <v>38</v>
      </c>
      <c r="L259" t="s">
        <v>41</v>
      </c>
      <c r="M259" t="s">
        <v>295</v>
      </c>
    </row>
    <row r="260" spans="1:13" x14ac:dyDescent="0.2">
      <c r="A260">
        <v>97118</v>
      </c>
      <c r="B260" t="s">
        <v>925</v>
      </c>
      <c r="C260" s="107">
        <v>5932.7999999999993</v>
      </c>
      <c r="D260" t="s">
        <v>709</v>
      </c>
      <c r="E260" t="s">
        <v>657</v>
      </c>
      <c r="F260" t="s">
        <v>710</v>
      </c>
      <c r="G260" t="s">
        <v>174</v>
      </c>
      <c r="H260" t="s">
        <v>711</v>
      </c>
      <c r="I260">
        <v>7</v>
      </c>
      <c r="J260" t="s">
        <v>298</v>
      </c>
      <c r="K260" t="s">
        <v>38</v>
      </c>
      <c r="L260" t="s">
        <v>596</v>
      </c>
      <c r="M260" t="s">
        <v>295</v>
      </c>
    </row>
    <row r="261" spans="1:13" x14ac:dyDescent="0.2">
      <c r="A261">
        <v>37250</v>
      </c>
      <c r="B261" t="s">
        <v>2270</v>
      </c>
      <c r="C261" s="107">
        <v>559.20000000000005</v>
      </c>
      <c r="D261" t="s">
        <v>2271</v>
      </c>
      <c r="F261" t="s">
        <v>2272</v>
      </c>
      <c r="G261" t="s">
        <v>726</v>
      </c>
      <c r="H261" t="s">
        <v>2273</v>
      </c>
      <c r="I261">
        <v>7</v>
      </c>
      <c r="J261" t="s">
        <v>298</v>
      </c>
      <c r="K261" t="s">
        <v>38</v>
      </c>
      <c r="L261" t="s">
        <v>1979</v>
      </c>
      <c r="M261" t="s">
        <v>295</v>
      </c>
    </row>
    <row r="262" spans="1:13" x14ac:dyDescent="0.2">
      <c r="A262">
        <v>598</v>
      </c>
      <c r="B262" t="s">
        <v>528</v>
      </c>
      <c r="C262" s="107">
        <v>5615.21</v>
      </c>
      <c r="D262" t="s">
        <v>64</v>
      </c>
      <c r="F262" t="s">
        <v>201</v>
      </c>
      <c r="G262" t="s">
        <v>168</v>
      </c>
      <c r="H262" t="s">
        <v>276</v>
      </c>
      <c r="I262">
        <v>7</v>
      </c>
      <c r="J262" t="s">
        <v>298</v>
      </c>
      <c r="K262" t="s">
        <v>38</v>
      </c>
      <c r="L262" t="s">
        <v>596</v>
      </c>
      <c r="M262" t="s">
        <v>295</v>
      </c>
    </row>
    <row r="263" spans="1:13" x14ac:dyDescent="0.2">
      <c r="A263">
        <v>243</v>
      </c>
      <c r="B263" t="s">
        <v>2282</v>
      </c>
      <c r="C263" s="107">
        <v>1875</v>
      </c>
      <c r="D263" t="s">
        <v>64</v>
      </c>
      <c r="F263" t="s">
        <v>201</v>
      </c>
      <c r="G263" t="s">
        <v>168</v>
      </c>
      <c r="H263" t="s">
        <v>276</v>
      </c>
      <c r="I263">
        <v>7</v>
      </c>
      <c r="J263" t="s">
        <v>298</v>
      </c>
      <c r="K263" t="s">
        <v>38</v>
      </c>
      <c r="L263" t="s">
        <v>990</v>
      </c>
      <c r="M263" t="s">
        <v>295</v>
      </c>
    </row>
    <row r="264" spans="1:13" x14ac:dyDescent="0.2">
      <c r="A264">
        <v>116848</v>
      </c>
      <c r="B264" t="s">
        <v>940</v>
      </c>
      <c r="C264" s="107">
        <v>1095046.1499999999</v>
      </c>
      <c r="D264" t="s">
        <v>529</v>
      </c>
      <c r="E264" t="s">
        <v>712</v>
      </c>
      <c r="F264" t="s">
        <v>313</v>
      </c>
      <c r="G264" t="s">
        <v>149</v>
      </c>
      <c r="H264" t="s">
        <v>314</v>
      </c>
      <c r="I264">
        <v>7</v>
      </c>
      <c r="J264" t="s">
        <v>298</v>
      </c>
      <c r="K264" t="s">
        <v>38</v>
      </c>
      <c r="L264" t="s">
        <v>51</v>
      </c>
      <c r="M264" t="s">
        <v>295</v>
      </c>
    </row>
    <row r="265" spans="1:13" x14ac:dyDescent="0.2">
      <c r="A265">
        <v>218501</v>
      </c>
      <c r="B265" t="s">
        <v>2284</v>
      </c>
      <c r="C265" s="107">
        <v>435888.84</v>
      </c>
      <c r="D265" t="s">
        <v>2285</v>
      </c>
      <c r="F265" t="s">
        <v>57</v>
      </c>
      <c r="G265" t="s">
        <v>174</v>
      </c>
      <c r="H265" t="s">
        <v>2286</v>
      </c>
      <c r="I265">
        <v>7</v>
      </c>
      <c r="J265" t="s">
        <v>298</v>
      </c>
      <c r="K265" t="s">
        <v>38</v>
      </c>
      <c r="L265" t="s">
        <v>990</v>
      </c>
      <c r="M265" t="s">
        <v>295</v>
      </c>
    </row>
    <row r="266" spans="1:13" x14ac:dyDescent="0.2">
      <c r="A266">
        <v>212258</v>
      </c>
      <c r="B266" t="s">
        <v>2288</v>
      </c>
      <c r="C266" s="107">
        <v>3580</v>
      </c>
      <c r="D266" t="s">
        <v>2289</v>
      </c>
      <c r="F266" t="s">
        <v>2</v>
      </c>
      <c r="G266" t="s">
        <v>184</v>
      </c>
      <c r="H266" t="s">
        <v>2290</v>
      </c>
      <c r="I266">
        <v>7</v>
      </c>
      <c r="J266" t="s">
        <v>298</v>
      </c>
      <c r="K266" t="s">
        <v>38</v>
      </c>
      <c r="L266" t="s">
        <v>990</v>
      </c>
      <c r="M266" t="s">
        <v>295</v>
      </c>
    </row>
    <row r="267" spans="1:13" x14ac:dyDescent="0.2">
      <c r="A267">
        <v>115657</v>
      </c>
      <c r="B267" t="s">
        <v>2292</v>
      </c>
      <c r="C267" s="107">
        <v>457.71</v>
      </c>
      <c r="D267" t="s">
        <v>2293</v>
      </c>
      <c r="F267" t="s">
        <v>2294</v>
      </c>
      <c r="G267" t="s">
        <v>155</v>
      </c>
      <c r="H267" t="s">
        <v>2295</v>
      </c>
      <c r="I267">
        <v>7</v>
      </c>
      <c r="J267" t="s">
        <v>298</v>
      </c>
      <c r="K267" t="s">
        <v>38</v>
      </c>
      <c r="L267" t="s">
        <v>990</v>
      </c>
      <c r="M267" t="s">
        <v>295</v>
      </c>
    </row>
    <row r="268" spans="1:13" x14ac:dyDescent="0.2">
      <c r="A268">
        <v>516</v>
      </c>
      <c r="B268" t="s">
        <v>713</v>
      </c>
      <c r="C268" s="107">
        <v>31958.32</v>
      </c>
      <c r="D268" t="s">
        <v>65</v>
      </c>
      <c r="F268" t="s">
        <v>66</v>
      </c>
      <c r="G268" t="s">
        <v>175</v>
      </c>
      <c r="H268" t="s">
        <v>283</v>
      </c>
      <c r="I268">
        <v>7</v>
      </c>
      <c r="J268" t="s">
        <v>298</v>
      </c>
      <c r="K268" t="s">
        <v>38</v>
      </c>
      <c r="L268" t="s">
        <v>51</v>
      </c>
      <c r="M268" t="s">
        <v>295</v>
      </c>
    </row>
    <row r="269" spans="1:13" x14ac:dyDescent="0.2">
      <c r="A269">
        <v>159631</v>
      </c>
      <c r="B269" t="s">
        <v>1523</v>
      </c>
      <c r="C269" s="107">
        <v>11500</v>
      </c>
      <c r="D269" t="s">
        <v>1524</v>
      </c>
      <c r="E269" t="s">
        <v>1525</v>
      </c>
      <c r="F269" t="s">
        <v>1526</v>
      </c>
      <c r="G269" t="s">
        <v>1421</v>
      </c>
      <c r="H269" t="s">
        <v>1527</v>
      </c>
      <c r="I269">
        <v>7</v>
      </c>
      <c r="J269" t="s">
        <v>298</v>
      </c>
      <c r="K269" t="s">
        <v>38</v>
      </c>
      <c r="L269" t="s">
        <v>1501</v>
      </c>
      <c r="M269" t="s">
        <v>295</v>
      </c>
    </row>
    <row r="270" spans="1:13" x14ac:dyDescent="0.2">
      <c r="A270">
        <v>86806</v>
      </c>
      <c r="B270" t="s">
        <v>930</v>
      </c>
      <c r="C270" s="107">
        <v>3921</v>
      </c>
      <c r="D270" t="s">
        <v>931</v>
      </c>
      <c r="F270" t="s">
        <v>382</v>
      </c>
      <c r="G270" t="s">
        <v>149</v>
      </c>
      <c r="H270" t="s">
        <v>383</v>
      </c>
      <c r="I270">
        <v>7</v>
      </c>
      <c r="J270" t="s">
        <v>298</v>
      </c>
      <c r="K270" t="s">
        <v>38</v>
      </c>
      <c r="L270" t="s">
        <v>284</v>
      </c>
      <c r="M270" t="s">
        <v>295</v>
      </c>
    </row>
    <row r="271" spans="1:13" x14ac:dyDescent="0.2">
      <c r="A271">
        <v>171650</v>
      </c>
      <c r="B271" t="s">
        <v>714</v>
      </c>
      <c r="C271" s="107">
        <v>76971.429999999993</v>
      </c>
      <c r="D271" t="s">
        <v>715</v>
      </c>
      <c r="F271" t="s">
        <v>716</v>
      </c>
      <c r="G271" t="s">
        <v>156</v>
      </c>
      <c r="H271" t="s">
        <v>717</v>
      </c>
      <c r="I271">
        <v>7</v>
      </c>
      <c r="J271" t="s">
        <v>298</v>
      </c>
      <c r="K271" t="s">
        <v>38</v>
      </c>
      <c r="L271" t="s">
        <v>39</v>
      </c>
      <c r="M271" t="s">
        <v>295</v>
      </c>
    </row>
    <row r="272" spans="1:13" x14ac:dyDescent="0.2">
      <c r="A272">
        <v>1505</v>
      </c>
      <c r="B272" t="s">
        <v>622</v>
      </c>
      <c r="C272" s="107">
        <v>1695</v>
      </c>
      <c r="D272" t="s">
        <v>623</v>
      </c>
      <c r="E272" t="s">
        <v>712</v>
      </c>
      <c r="F272" t="s">
        <v>624</v>
      </c>
      <c r="G272" t="s">
        <v>207</v>
      </c>
      <c r="H272" t="s">
        <v>625</v>
      </c>
      <c r="I272">
        <v>7</v>
      </c>
      <c r="J272" t="s">
        <v>298</v>
      </c>
      <c r="K272" t="s">
        <v>38</v>
      </c>
      <c r="L272" t="s">
        <v>46</v>
      </c>
      <c r="M272" t="s">
        <v>295</v>
      </c>
    </row>
    <row r="273" spans="1:13" x14ac:dyDescent="0.2">
      <c r="A273">
        <v>86472</v>
      </c>
      <c r="B273" t="s">
        <v>530</v>
      </c>
      <c r="C273" s="107">
        <v>66035.13</v>
      </c>
      <c r="D273" t="s">
        <v>225</v>
      </c>
      <c r="F273" t="s">
        <v>226</v>
      </c>
      <c r="G273" t="s">
        <v>174</v>
      </c>
      <c r="H273" t="s">
        <v>227</v>
      </c>
      <c r="I273">
        <v>7</v>
      </c>
      <c r="J273" t="s">
        <v>298</v>
      </c>
      <c r="K273" t="s">
        <v>38</v>
      </c>
      <c r="L273" t="s">
        <v>315</v>
      </c>
      <c r="M273" t="s">
        <v>295</v>
      </c>
    </row>
    <row r="274" spans="1:13" x14ac:dyDescent="0.2">
      <c r="A274">
        <v>188877</v>
      </c>
      <c r="B274" t="s">
        <v>948</v>
      </c>
      <c r="C274" s="107">
        <v>28644.5</v>
      </c>
      <c r="D274" t="s">
        <v>949</v>
      </c>
      <c r="F274" t="s">
        <v>950</v>
      </c>
      <c r="G274" t="s">
        <v>149</v>
      </c>
      <c r="H274" t="s">
        <v>951</v>
      </c>
      <c r="I274">
        <v>7</v>
      </c>
      <c r="J274" t="s">
        <v>298</v>
      </c>
      <c r="K274" t="s">
        <v>38</v>
      </c>
      <c r="L274" t="s">
        <v>45</v>
      </c>
      <c r="M274" t="s">
        <v>295</v>
      </c>
    </row>
    <row r="275" spans="1:13" x14ac:dyDescent="0.2">
      <c r="A275">
        <v>123102</v>
      </c>
      <c r="B275" t="s">
        <v>2300</v>
      </c>
      <c r="C275" s="107">
        <v>2250</v>
      </c>
      <c r="D275" t="s">
        <v>2301</v>
      </c>
      <c r="F275" t="s">
        <v>1747</v>
      </c>
      <c r="G275" t="s">
        <v>172</v>
      </c>
      <c r="H275" t="s">
        <v>1748</v>
      </c>
      <c r="I275">
        <v>7</v>
      </c>
      <c r="J275" t="s">
        <v>298</v>
      </c>
      <c r="K275" t="s">
        <v>38</v>
      </c>
      <c r="L275" t="s">
        <v>2302</v>
      </c>
      <c r="M275" t="s">
        <v>295</v>
      </c>
    </row>
    <row r="276" spans="1:13" x14ac:dyDescent="0.2">
      <c r="A276">
        <v>37564</v>
      </c>
      <c r="B276" t="s">
        <v>924</v>
      </c>
      <c r="C276" s="107">
        <v>5948</v>
      </c>
      <c r="D276" t="s">
        <v>721</v>
      </c>
      <c r="F276" t="s">
        <v>2</v>
      </c>
      <c r="G276" t="s">
        <v>184</v>
      </c>
      <c r="H276" t="s">
        <v>722</v>
      </c>
      <c r="I276">
        <v>7</v>
      </c>
      <c r="J276" t="s">
        <v>298</v>
      </c>
      <c r="K276" t="s">
        <v>38</v>
      </c>
      <c r="L276" t="s">
        <v>596</v>
      </c>
      <c r="M276" t="s">
        <v>295</v>
      </c>
    </row>
    <row r="277" spans="1:13" x14ac:dyDescent="0.2">
      <c r="A277">
        <v>213215</v>
      </c>
      <c r="B277" t="s">
        <v>2307</v>
      </c>
      <c r="C277" s="107">
        <v>3500</v>
      </c>
      <c r="D277" t="s">
        <v>1303</v>
      </c>
      <c r="F277" t="s">
        <v>1304</v>
      </c>
      <c r="G277" t="s">
        <v>155</v>
      </c>
      <c r="H277" t="s">
        <v>1305</v>
      </c>
      <c r="I277">
        <v>7</v>
      </c>
      <c r="J277" t="s">
        <v>298</v>
      </c>
      <c r="K277" t="s">
        <v>38</v>
      </c>
      <c r="L277" t="s">
        <v>990</v>
      </c>
      <c r="M277" t="s">
        <v>295</v>
      </c>
    </row>
    <row r="278" spans="1:13" x14ac:dyDescent="0.2">
      <c r="A278">
        <v>218421</v>
      </c>
      <c r="B278" t="s">
        <v>2309</v>
      </c>
      <c r="C278" s="107">
        <v>12252</v>
      </c>
      <c r="D278" t="s">
        <v>2310</v>
      </c>
      <c r="F278" t="s">
        <v>2311</v>
      </c>
      <c r="G278" t="s">
        <v>165</v>
      </c>
      <c r="H278" t="s">
        <v>2312</v>
      </c>
      <c r="I278">
        <v>7</v>
      </c>
      <c r="J278" t="s">
        <v>298</v>
      </c>
      <c r="K278" t="s">
        <v>38</v>
      </c>
      <c r="L278" t="s">
        <v>990</v>
      </c>
      <c r="M278" t="s">
        <v>295</v>
      </c>
    </row>
    <row r="279" spans="1:13" x14ac:dyDescent="0.2">
      <c r="A279">
        <v>46007</v>
      </c>
      <c r="B279" t="s">
        <v>532</v>
      </c>
      <c r="C279" s="107">
        <v>7000</v>
      </c>
      <c r="D279" t="s">
        <v>991</v>
      </c>
      <c r="E279" t="s">
        <v>992</v>
      </c>
      <c r="F279" t="s">
        <v>993</v>
      </c>
      <c r="G279" t="s">
        <v>148</v>
      </c>
      <c r="H279" t="s">
        <v>994</v>
      </c>
      <c r="I279">
        <v>7</v>
      </c>
      <c r="J279" t="s">
        <v>298</v>
      </c>
      <c r="K279" t="s">
        <v>38</v>
      </c>
      <c r="L279" t="s">
        <v>67</v>
      </c>
      <c r="M279" t="s">
        <v>295</v>
      </c>
    </row>
    <row r="280" spans="1:13" x14ac:dyDescent="0.2">
      <c r="A280">
        <v>222447</v>
      </c>
      <c r="B280" t="s">
        <v>2314</v>
      </c>
      <c r="C280" s="107">
        <v>4000</v>
      </c>
      <c r="D280" t="s">
        <v>2315</v>
      </c>
      <c r="F280" t="s">
        <v>4</v>
      </c>
      <c r="G280" t="s">
        <v>165</v>
      </c>
      <c r="H280" t="s">
        <v>2316</v>
      </c>
      <c r="I280">
        <v>7</v>
      </c>
      <c r="J280" t="s">
        <v>298</v>
      </c>
      <c r="K280" t="s">
        <v>38</v>
      </c>
      <c r="L280" t="s">
        <v>990</v>
      </c>
      <c r="M280" t="s">
        <v>295</v>
      </c>
    </row>
    <row r="281" spans="1:13" x14ac:dyDescent="0.2">
      <c r="A281">
        <v>146570</v>
      </c>
      <c r="B281" t="s">
        <v>2318</v>
      </c>
      <c r="C281" s="107">
        <v>6899.35</v>
      </c>
      <c r="D281" t="s">
        <v>2319</v>
      </c>
      <c r="E281" t="s">
        <v>2320</v>
      </c>
      <c r="F281" t="s">
        <v>2321</v>
      </c>
      <c r="G281" t="s">
        <v>205</v>
      </c>
      <c r="H281" t="s">
        <v>2322</v>
      </c>
      <c r="I281">
        <v>7</v>
      </c>
      <c r="J281" t="s">
        <v>298</v>
      </c>
      <c r="K281" t="s">
        <v>38</v>
      </c>
      <c r="L281" t="s">
        <v>990</v>
      </c>
      <c r="M281" t="s">
        <v>295</v>
      </c>
    </row>
    <row r="282" spans="1:13" x14ac:dyDescent="0.2">
      <c r="A282">
        <v>144182</v>
      </c>
      <c r="B282" t="s">
        <v>2324</v>
      </c>
      <c r="C282" s="107">
        <v>13152.5</v>
      </c>
      <c r="D282" t="s">
        <v>2325</v>
      </c>
      <c r="F282" t="s">
        <v>154</v>
      </c>
      <c r="G282" t="s">
        <v>149</v>
      </c>
      <c r="H282" t="s">
        <v>2326</v>
      </c>
      <c r="I282">
        <v>7</v>
      </c>
      <c r="J282" t="s">
        <v>298</v>
      </c>
      <c r="K282" t="s">
        <v>38</v>
      </c>
      <c r="L282" t="s">
        <v>990</v>
      </c>
      <c r="M282" t="s">
        <v>295</v>
      </c>
    </row>
    <row r="283" spans="1:13" x14ac:dyDescent="0.2">
      <c r="A283">
        <v>144908</v>
      </c>
      <c r="B283" t="s">
        <v>985</v>
      </c>
      <c r="C283" s="107">
        <v>180</v>
      </c>
      <c r="D283" t="s">
        <v>986</v>
      </c>
      <c r="E283" t="s">
        <v>987</v>
      </c>
      <c r="F283" t="s">
        <v>988</v>
      </c>
      <c r="G283" t="s">
        <v>165</v>
      </c>
      <c r="H283" t="s">
        <v>989</v>
      </c>
      <c r="I283">
        <v>7</v>
      </c>
      <c r="J283" t="s">
        <v>298</v>
      </c>
      <c r="K283" t="s">
        <v>38</v>
      </c>
      <c r="L283" t="s">
        <v>990</v>
      </c>
      <c r="M283" t="s">
        <v>295</v>
      </c>
    </row>
    <row r="284" spans="1:13" x14ac:dyDescent="0.2">
      <c r="A284">
        <v>106314</v>
      </c>
      <c r="B284" t="s">
        <v>533</v>
      </c>
      <c r="C284" s="107">
        <v>5979367.0699999984</v>
      </c>
      <c r="D284" t="s">
        <v>586</v>
      </c>
      <c r="E284" t="s">
        <v>635</v>
      </c>
      <c r="F284" t="s">
        <v>587</v>
      </c>
      <c r="G284" t="s">
        <v>157</v>
      </c>
      <c r="H284" t="s">
        <v>588</v>
      </c>
      <c r="I284">
        <v>7</v>
      </c>
      <c r="J284" t="s">
        <v>298</v>
      </c>
      <c r="K284" t="s">
        <v>38</v>
      </c>
      <c r="L284" t="s">
        <v>311</v>
      </c>
      <c r="M284" t="s">
        <v>295</v>
      </c>
    </row>
    <row r="285" spans="1:13" x14ac:dyDescent="0.2">
      <c r="A285">
        <v>221298</v>
      </c>
      <c r="B285" t="s">
        <v>2328</v>
      </c>
      <c r="C285" s="107">
        <v>2625</v>
      </c>
      <c r="D285" t="s">
        <v>2329</v>
      </c>
      <c r="F285" t="s">
        <v>164</v>
      </c>
      <c r="G285" t="s">
        <v>153</v>
      </c>
      <c r="H285" t="s">
        <v>2330</v>
      </c>
      <c r="I285">
        <v>7</v>
      </c>
      <c r="J285" t="s">
        <v>298</v>
      </c>
      <c r="K285" t="s">
        <v>38</v>
      </c>
      <c r="L285" t="s">
        <v>990</v>
      </c>
      <c r="M285" t="s">
        <v>295</v>
      </c>
    </row>
    <row r="286" spans="1:13" x14ac:dyDescent="0.2">
      <c r="A286">
        <v>166069</v>
      </c>
      <c r="B286" t="s">
        <v>1557</v>
      </c>
      <c r="C286" s="107">
        <v>1493</v>
      </c>
      <c r="D286" t="s">
        <v>1558</v>
      </c>
      <c r="F286" t="s">
        <v>1559</v>
      </c>
      <c r="G286" t="s">
        <v>149</v>
      </c>
      <c r="H286" t="s">
        <v>381</v>
      </c>
      <c r="I286">
        <v>7</v>
      </c>
      <c r="J286" t="s">
        <v>298</v>
      </c>
      <c r="K286" t="s">
        <v>38</v>
      </c>
      <c r="L286" t="s">
        <v>1560</v>
      </c>
      <c r="M286" t="s">
        <v>295</v>
      </c>
    </row>
    <row r="287" spans="1:13" x14ac:dyDescent="0.2">
      <c r="A287">
        <v>171898</v>
      </c>
      <c r="B287" t="s">
        <v>723</v>
      </c>
      <c r="C287" s="107">
        <v>5611.9699999999993</v>
      </c>
      <c r="D287" t="s">
        <v>724</v>
      </c>
      <c r="E287" t="s">
        <v>635</v>
      </c>
      <c r="F287" t="s">
        <v>725</v>
      </c>
      <c r="G287" t="s">
        <v>726</v>
      </c>
      <c r="H287" t="s">
        <v>727</v>
      </c>
      <c r="I287">
        <v>7</v>
      </c>
      <c r="J287" t="s">
        <v>298</v>
      </c>
      <c r="K287" t="s">
        <v>38</v>
      </c>
      <c r="L287" t="s">
        <v>932</v>
      </c>
      <c r="M287" t="s">
        <v>295</v>
      </c>
    </row>
    <row r="288" spans="1:13" x14ac:dyDescent="0.2">
      <c r="A288">
        <v>64677</v>
      </c>
      <c r="B288" t="s">
        <v>2332</v>
      </c>
      <c r="C288" s="107">
        <v>2185</v>
      </c>
      <c r="D288" t="s">
        <v>2333</v>
      </c>
      <c r="E288" t="s">
        <v>2334</v>
      </c>
      <c r="F288" t="s">
        <v>2335</v>
      </c>
      <c r="G288" t="s">
        <v>2336</v>
      </c>
      <c r="H288" t="s">
        <v>2337</v>
      </c>
      <c r="I288">
        <v>7</v>
      </c>
      <c r="J288" t="s">
        <v>298</v>
      </c>
      <c r="K288" t="s">
        <v>38</v>
      </c>
      <c r="L288" t="s">
        <v>990</v>
      </c>
      <c r="M288" t="s">
        <v>295</v>
      </c>
    </row>
    <row r="289" spans="1:13" x14ac:dyDescent="0.2">
      <c r="A289">
        <v>206333</v>
      </c>
      <c r="B289" t="s">
        <v>1563</v>
      </c>
      <c r="C289" s="107">
        <v>4473.3</v>
      </c>
      <c r="D289" t="s">
        <v>1564</v>
      </c>
      <c r="F289" t="s">
        <v>1565</v>
      </c>
      <c r="G289" t="s">
        <v>157</v>
      </c>
      <c r="H289" t="s">
        <v>1566</v>
      </c>
      <c r="I289">
        <v>7</v>
      </c>
      <c r="J289" t="s">
        <v>298</v>
      </c>
      <c r="K289" t="s">
        <v>38</v>
      </c>
      <c r="L289" t="s">
        <v>44</v>
      </c>
      <c r="M289" t="s">
        <v>295</v>
      </c>
    </row>
    <row r="290" spans="1:13" x14ac:dyDescent="0.2">
      <c r="A290">
        <v>213457</v>
      </c>
      <c r="B290" t="s">
        <v>2339</v>
      </c>
      <c r="C290" s="107">
        <v>500</v>
      </c>
      <c r="D290" t="s">
        <v>2340</v>
      </c>
      <c r="F290" t="s">
        <v>2341</v>
      </c>
      <c r="G290" t="s">
        <v>168</v>
      </c>
      <c r="H290" t="s">
        <v>2342</v>
      </c>
      <c r="I290">
        <v>7</v>
      </c>
      <c r="J290" t="s">
        <v>298</v>
      </c>
      <c r="K290" t="s">
        <v>38</v>
      </c>
      <c r="L290" t="s">
        <v>990</v>
      </c>
      <c r="M290" t="s">
        <v>295</v>
      </c>
    </row>
    <row r="291" spans="1:13" x14ac:dyDescent="0.2">
      <c r="A291">
        <v>48716</v>
      </c>
      <c r="B291" t="s">
        <v>728</v>
      </c>
      <c r="C291" s="107">
        <v>2248.2399999999998</v>
      </c>
      <c r="D291" t="s">
        <v>68</v>
      </c>
      <c r="F291" t="s">
        <v>69</v>
      </c>
      <c r="G291" t="s">
        <v>170</v>
      </c>
      <c r="H291" t="s">
        <v>287</v>
      </c>
      <c r="I291">
        <v>7</v>
      </c>
      <c r="J291" t="s">
        <v>298</v>
      </c>
      <c r="K291" t="s">
        <v>38</v>
      </c>
      <c r="L291" t="s">
        <v>54</v>
      </c>
      <c r="M291" t="s">
        <v>295</v>
      </c>
    </row>
    <row r="292" spans="1:13" x14ac:dyDescent="0.2">
      <c r="A292">
        <v>182020</v>
      </c>
      <c r="B292" t="s">
        <v>1005</v>
      </c>
      <c r="C292" s="107">
        <v>9463.2999999999993</v>
      </c>
      <c r="D292" t="s">
        <v>1006</v>
      </c>
      <c r="F292" t="s">
        <v>169</v>
      </c>
      <c r="G292" t="s">
        <v>170</v>
      </c>
      <c r="H292" t="s">
        <v>345</v>
      </c>
      <c r="I292">
        <v>7</v>
      </c>
      <c r="J292" t="s">
        <v>298</v>
      </c>
      <c r="K292" t="s">
        <v>38</v>
      </c>
      <c r="L292" t="s">
        <v>1007</v>
      </c>
      <c r="M292" t="s">
        <v>295</v>
      </c>
    </row>
    <row r="293" spans="1:13" x14ac:dyDescent="0.2">
      <c r="A293">
        <v>205424</v>
      </c>
      <c r="B293" t="s">
        <v>1578</v>
      </c>
      <c r="C293" s="107">
        <v>242788.86000000007</v>
      </c>
      <c r="D293" t="s">
        <v>1579</v>
      </c>
      <c r="F293" t="s">
        <v>171</v>
      </c>
      <c r="G293" t="s">
        <v>166</v>
      </c>
      <c r="H293" t="s">
        <v>1580</v>
      </c>
      <c r="I293">
        <v>7</v>
      </c>
      <c r="J293" t="s">
        <v>298</v>
      </c>
      <c r="K293" t="s">
        <v>38</v>
      </c>
      <c r="L293" t="s">
        <v>41</v>
      </c>
      <c r="M293" t="s">
        <v>295</v>
      </c>
    </row>
    <row r="294" spans="1:13" x14ac:dyDescent="0.2">
      <c r="A294">
        <v>212546</v>
      </c>
      <c r="B294" t="s">
        <v>1582</v>
      </c>
      <c r="C294" s="107">
        <v>54574.899999999994</v>
      </c>
      <c r="D294" t="s">
        <v>1583</v>
      </c>
      <c r="F294" t="s">
        <v>920</v>
      </c>
      <c r="G294" t="s">
        <v>175</v>
      </c>
      <c r="H294" t="s">
        <v>921</v>
      </c>
      <c r="I294">
        <v>7</v>
      </c>
      <c r="J294" t="s">
        <v>298</v>
      </c>
      <c r="K294" t="s">
        <v>38</v>
      </c>
      <c r="L294" t="s">
        <v>1584</v>
      </c>
      <c r="M294" t="s">
        <v>295</v>
      </c>
    </row>
    <row r="295" spans="1:13" x14ac:dyDescent="0.2">
      <c r="A295">
        <v>148479</v>
      </c>
      <c r="B295" t="s">
        <v>729</v>
      </c>
      <c r="C295" s="107">
        <v>22827.880000000008</v>
      </c>
      <c r="D295" t="s">
        <v>627</v>
      </c>
      <c r="F295" t="s">
        <v>160</v>
      </c>
      <c r="G295" t="s">
        <v>146</v>
      </c>
      <c r="H295" t="s">
        <v>628</v>
      </c>
      <c r="I295">
        <v>7</v>
      </c>
      <c r="J295" t="s">
        <v>298</v>
      </c>
      <c r="K295" t="s">
        <v>38</v>
      </c>
      <c r="L295" t="s">
        <v>41</v>
      </c>
      <c r="M295" t="s">
        <v>295</v>
      </c>
    </row>
    <row r="296" spans="1:13" x14ac:dyDescent="0.2">
      <c r="A296">
        <v>221789</v>
      </c>
      <c r="B296" t="s">
        <v>2344</v>
      </c>
      <c r="C296" s="107">
        <v>3435.1</v>
      </c>
      <c r="D296" t="s">
        <v>2345</v>
      </c>
      <c r="F296" t="s">
        <v>1463</v>
      </c>
      <c r="G296" t="s">
        <v>338</v>
      </c>
      <c r="H296" t="s">
        <v>2346</v>
      </c>
      <c r="I296">
        <v>7</v>
      </c>
      <c r="J296" t="s">
        <v>298</v>
      </c>
      <c r="K296" t="s">
        <v>38</v>
      </c>
      <c r="L296" t="s">
        <v>990</v>
      </c>
      <c r="M296" t="s">
        <v>295</v>
      </c>
    </row>
    <row r="297" spans="1:13" x14ac:dyDescent="0.2">
      <c r="A297">
        <v>102</v>
      </c>
      <c r="B297" t="s">
        <v>534</v>
      </c>
      <c r="C297" s="107">
        <v>1022177.8099999998</v>
      </c>
      <c r="D297" t="s">
        <v>72</v>
      </c>
      <c r="E297" t="s">
        <v>288</v>
      </c>
      <c r="F297" t="s">
        <v>73</v>
      </c>
      <c r="G297" t="s">
        <v>159</v>
      </c>
      <c r="H297" t="s">
        <v>289</v>
      </c>
      <c r="I297">
        <v>8</v>
      </c>
      <c r="J297" t="s">
        <v>298</v>
      </c>
      <c r="K297" t="s">
        <v>70</v>
      </c>
      <c r="L297" t="s">
        <v>1591</v>
      </c>
      <c r="M297" t="s">
        <v>296</v>
      </c>
    </row>
    <row r="298" spans="1:13" x14ac:dyDescent="0.2">
      <c r="A298">
        <v>37201</v>
      </c>
      <c r="B298" t="s">
        <v>1593</v>
      </c>
      <c r="C298" s="107">
        <v>5781.46</v>
      </c>
      <c r="D298" t="s">
        <v>1594</v>
      </c>
      <c r="F298" t="s">
        <v>1595</v>
      </c>
      <c r="G298" t="s">
        <v>172</v>
      </c>
      <c r="H298" t="s">
        <v>1596</v>
      </c>
      <c r="I298">
        <v>8</v>
      </c>
      <c r="J298" t="s">
        <v>298</v>
      </c>
      <c r="K298" t="s">
        <v>70</v>
      </c>
      <c r="L298" t="s">
        <v>1597</v>
      </c>
      <c r="M298" t="s">
        <v>296</v>
      </c>
    </row>
    <row r="299" spans="1:13" x14ac:dyDescent="0.2">
      <c r="A299">
        <v>538</v>
      </c>
      <c r="B299" t="s">
        <v>767</v>
      </c>
      <c r="C299" s="107">
        <v>3563.3399999999997</v>
      </c>
      <c r="D299" t="s">
        <v>768</v>
      </c>
      <c r="F299" t="s">
        <v>186</v>
      </c>
      <c r="G299" t="s">
        <v>149</v>
      </c>
      <c r="H299" t="s">
        <v>241</v>
      </c>
      <c r="I299">
        <v>8</v>
      </c>
      <c r="J299" t="s">
        <v>298</v>
      </c>
      <c r="K299" t="s">
        <v>70</v>
      </c>
      <c r="L299" t="s">
        <v>1025</v>
      </c>
      <c r="M299" t="s">
        <v>296</v>
      </c>
    </row>
    <row r="300" spans="1:13" x14ac:dyDescent="0.2">
      <c r="A300">
        <v>2757</v>
      </c>
      <c r="B300" t="s">
        <v>1600</v>
      </c>
      <c r="C300" s="107">
        <v>1880</v>
      </c>
      <c r="D300" t="s">
        <v>1027</v>
      </c>
      <c r="F300" t="s">
        <v>171</v>
      </c>
      <c r="G300" t="s">
        <v>166</v>
      </c>
      <c r="H300" t="s">
        <v>1028</v>
      </c>
      <c r="I300">
        <v>8</v>
      </c>
      <c r="J300" t="s">
        <v>298</v>
      </c>
      <c r="K300" t="s">
        <v>70</v>
      </c>
      <c r="L300" t="s">
        <v>77</v>
      </c>
      <c r="M300" t="s">
        <v>296</v>
      </c>
    </row>
    <row r="301" spans="1:13" x14ac:dyDescent="0.2">
      <c r="A301">
        <v>42060</v>
      </c>
      <c r="B301" t="s">
        <v>730</v>
      </c>
      <c r="C301" s="107">
        <v>8404.52</v>
      </c>
      <c r="D301" t="s">
        <v>615</v>
      </c>
      <c r="F301" t="s">
        <v>195</v>
      </c>
      <c r="G301" t="s">
        <v>149</v>
      </c>
      <c r="H301" t="s">
        <v>233</v>
      </c>
      <c r="I301">
        <v>8</v>
      </c>
      <c r="J301" t="s">
        <v>298</v>
      </c>
      <c r="K301" t="s">
        <v>70</v>
      </c>
      <c r="L301" t="s">
        <v>596</v>
      </c>
      <c r="M301" t="s">
        <v>296</v>
      </c>
    </row>
    <row r="302" spans="1:13" x14ac:dyDescent="0.2">
      <c r="A302">
        <v>126572</v>
      </c>
      <c r="B302" t="s">
        <v>541</v>
      </c>
      <c r="C302" s="107">
        <v>49259.280000000006</v>
      </c>
      <c r="D302" t="s">
        <v>542</v>
      </c>
      <c r="E302" t="s">
        <v>731</v>
      </c>
      <c r="F302" t="s">
        <v>543</v>
      </c>
      <c r="G302" t="s">
        <v>149</v>
      </c>
      <c r="H302" t="s">
        <v>544</v>
      </c>
      <c r="I302">
        <v>8</v>
      </c>
      <c r="J302" t="s">
        <v>298</v>
      </c>
      <c r="K302" t="s">
        <v>70</v>
      </c>
      <c r="L302" t="s">
        <v>539</v>
      </c>
      <c r="M302" t="s">
        <v>296</v>
      </c>
    </row>
    <row r="303" spans="1:13" x14ac:dyDescent="0.2">
      <c r="A303">
        <v>199</v>
      </c>
      <c r="B303" t="s">
        <v>1604</v>
      </c>
      <c r="C303" s="107">
        <v>28240</v>
      </c>
      <c r="D303" t="s">
        <v>1605</v>
      </c>
      <c r="E303" t="s">
        <v>1606</v>
      </c>
      <c r="F303" t="s">
        <v>158</v>
      </c>
      <c r="G303" t="s">
        <v>149</v>
      </c>
      <c r="H303" t="s">
        <v>1460</v>
      </c>
      <c r="I303">
        <v>8</v>
      </c>
      <c r="J303" t="s">
        <v>298</v>
      </c>
      <c r="K303" t="s">
        <v>70</v>
      </c>
      <c r="L303" t="s">
        <v>318</v>
      </c>
      <c r="M303" t="s">
        <v>296</v>
      </c>
    </row>
    <row r="304" spans="1:13" x14ac:dyDescent="0.2">
      <c r="A304">
        <v>199972</v>
      </c>
      <c r="B304" t="s">
        <v>1608</v>
      </c>
      <c r="C304" s="107">
        <v>2250</v>
      </c>
      <c r="D304" t="s">
        <v>1609</v>
      </c>
      <c r="F304" t="s">
        <v>1610</v>
      </c>
      <c r="G304" t="s">
        <v>175</v>
      </c>
      <c r="H304" t="s">
        <v>1611</v>
      </c>
      <c r="I304">
        <v>8</v>
      </c>
      <c r="J304" t="s">
        <v>298</v>
      </c>
      <c r="K304" t="s">
        <v>70</v>
      </c>
      <c r="L304" t="s">
        <v>1612</v>
      </c>
      <c r="M304" t="s">
        <v>296</v>
      </c>
    </row>
    <row r="305" spans="1:13" x14ac:dyDescent="0.2">
      <c r="A305">
        <v>829</v>
      </c>
      <c r="B305" t="s">
        <v>1614</v>
      </c>
      <c r="C305" s="107">
        <v>350</v>
      </c>
      <c r="D305" t="s">
        <v>1615</v>
      </c>
      <c r="F305" t="s">
        <v>190</v>
      </c>
      <c r="G305" t="s">
        <v>155</v>
      </c>
      <c r="H305" t="s">
        <v>1616</v>
      </c>
      <c r="I305">
        <v>8</v>
      </c>
      <c r="J305" t="s">
        <v>298</v>
      </c>
      <c r="K305" t="s">
        <v>70</v>
      </c>
      <c r="L305" t="s">
        <v>1034</v>
      </c>
      <c r="M305" t="s">
        <v>296</v>
      </c>
    </row>
    <row r="306" spans="1:13" x14ac:dyDescent="0.2">
      <c r="A306">
        <v>181478</v>
      </c>
      <c r="B306" t="s">
        <v>1029</v>
      </c>
      <c r="C306" s="107">
        <v>920</v>
      </c>
      <c r="D306" t="s">
        <v>1030</v>
      </c>
      <c r="F306" t="s">
        <v>1031</v>
      </c>
      <c r="G306" t="s">
        <v>177</v>
      </c>
      <c r="H306" t="s">
        <v>1032</v>
      </c>
      <c r="I306">
        <v>8</v>
      </c>
      <c r="J306" t="s">
        <v>298</v>
      </c>
      <c r="K306" t="s">
        <v>70</v>
      </c>
      <c r="L306" t="s">
        <v>1033</v>
      </c>
      <c r="M306" t="s">
        <v>296</v>
      </c>
    </row>
    <row r="307" spans="1:13" x14ac:dyDescent="0.2">
      <c r="A307">
        <v>215965</v>
      </c>
      <c r="B307" t="s">
        <v>2370</v>
      </c>
      <c r="C307" s="107">
        <v>4800</v>
      </c>
      <c r="D307" t="s">
        <v>2371</v>
      </c>
      <c r="F307" t="s">
        <v>597</v>
      </c>
      <c r="G307" t="s">
        <v>148</v>
      </c>
      <c r="H307" t="s">
        <v>2372</v>
      </c>
      <c r="I307">
        <v>8</v>
      </c>
      <c r="J307" t="s">
        <v>298</v>
      </c>
      <c r="K307" t="s">
        <v>70</v>
      </c>
      <c r="L307" t="s">
        <v>2373</v>
      </c>
      <c r="M307" t="s">
        <v>296</v>
      </c>
    </row>
    <row r="308" spans="1:13" x14ac:dyDescent="0.2">
      <c r="A308">
        <v>86666</v>
      </c>
      <c r="B308" t="s">
        <v>1625</v>
      </c>
      <c r="C308" s="107">
        <v>1410</v>
      </c>
      <c r="D308" t="s">
        <v>1626</v>
      </c>
      <c r="E308" t="s">
        <v>672</v>
      </c>
      <c r="F308" t="s">
        <v>171</v>
      </c>
      <c r="G308" t="s">
        <v>166</v>
      </c>
      <c r="H308" t="s">
        <v>1627</v>
      </c>
      <c r="I308">
        <v>8</v>
      </c>
      <c r="J308" t="s">
        <v>298</v>
      </c>
      <c r="K308" t="s">
        <v>70</v>
      </c>
      <c r="L308" t="s">
        <v>1612</v>
      </c>
      <c r="M308" t="s">
        <v>296</v>
      </c>
    </row>
    <row r="309" spans="1:13" x14ac:dyDescent="0.2">
      <c r="A309">
        <v>133816</v>
      </c>
      <c r="B309" t="s">
        <v>452</v>
      </c>
      <c r="C309" s="107">
        <v>25246.2</v>
      </c>
      <c r="D309" t="s">
        <v>732</v>
      </c>
      <c r="F309" t="s">
        <v>733</v>
      </c>
      <c r="G309" t="s">
        <v>350</v>
      </c>
      <c r="H309" t="s">
        <v>734</v>
      </c>
      <c r="I309">
        <v>8</v>
      </c>
      <c r="J309" t="s">
        <v>298</v>
      </c>
      <c r="K309" t="s">
        <v>70</v>
      </c>
      <c r="L309" t="s">
        <v>71</v>
      </c>
      <c r="M309" t="s">
        <v>296</v>
      </c>
    </row>
    <row r="310" spans="1:13" x14ac:dyDescent="0.2">
      <c r="A310">
        <v>169080</v>
      </c>
      <c r="B310" t="s">
        <v>735</v>
      </c>
      <c r="C310" s="107">
        <v>6098</v>
      </c>
      <c r="D310" t="s">
        <v>736</v>
      </c>
      <c r="F310" t="s">
        <v>737</v>
      </c>
      <c r="G310" t="s">
        <v>149</v>
      </c>
      <c r="H310" t="s">
        <v>738</v>
      </c>
      <c r="I310">
        <v>8</v>
      </c>
      <c r="J310" t="s">
        <v>298</v>
      </c>
      <c r="K310" t="s">
        <v>70</v>
      </c>
      <c r="L310" t="s">
        <v>1026</v>
      </c>
      <c r="M310" t="s">
        <v>296</v>
      </c>
    </row>
    <row r="311" spans="1:13" x14ac:dyDescent="0.2">
      <c r="A311">
        <v>541</v>
      </c>
      <c r="B311" t="s">
        <v>2380</v>
      </c>
      <c r="C311" s="107">
        <v>1495</v>
      </c>
      <c r="D311" t="s">
        <v>2381</v>
      </c>
      <c r="E311" t="s">
        <v>2382</v>
      </c>
      <c r="F311" t="s">
        <v>2383</v>
      </c>
      <c r="G311" t="s">
        <v>170</v>
      </c>
      <c r="H311" t="s">
        <v>2384</v>
      </c>
      <c r="I311">
        <v>8</v>
      </c>
      <c r="J311" t="s">
        <v>298</v>
      </c>
      <c r="K311" t="s">
        <v>70</v>
      </c>
      <c r="L311" t="s">
        <v>2385</v>
      </c>
      <c r="M311" t="s">
        <v>296</v>
      </c>
    </row>
    <row r="312" spans="1:13" x14ac:dyDescent="0.2">
      <c r="A312">
        <v>273</v>
      </c>
      <c r="B312" t="s">
        <v>545</v>
      </c>
      <c r="C312" s="107">
        <v>3595</v>
      </c>
      <c r="D312" t="s">
        <v>78</v>
      </c>
      <c r="F312" t="s">
        <v>79</v>
      </c>
      <c r="G312" t="s">
        <v>149</v>
      </c>
      <c r="H312" t="s">
        <v>292</v>
      </c>
      <c r="I312">
        <v>8</v>
      </c>
      <c r="J312" t="s">
        <v>298</v>
      </c>
      <c r="K312" t="s">
        <v>70</v>
      </c>
      <c r="L312" t="s">
        <v>656</v>
      </c>
      <c r="M312" t="s">
        <v>296</v>
      </c>
    </row>
    <row r="313" spans="1:13" x14ac:dyDescent="0.2">
      <c r="A313">
        <v>2131</v>
      </c>
      <c r="B313" t="s">
        <v>2387</v>
      </c>
      <c r="C313" s="107">
        <v>750</v>
      </c>
      <c r="D313" t="s">
        <v>400</v>
      </c>
      <c r="F313" t="s">
        <v>996</v>
      </c>
      <c r="G313" t="s">
        <v>174</v>
      </c>
      <c r="H313" t="s">
        <v>401</v>
      </c>
      <c r="I313">
        <v>8</v>
      </c>
      <c r="J313" t="s">
        <v>298</v>
      </c>
      <c r="K313" t="s">
        <v>70</v>
      </c>
      <c r="L313" t="s">
        <v>2388</v>
      </c>
      <c r="M313" t="s">
        <v>296</v>
      </c>
    </row>
    <row r="314" spans="1:13" x14ac:dyDescent="0.2">
      <c r="A314">
        <v>187052</v>
      </c>
      <c r="B314" t="s">
        <v>1013</v>
      </c>
      <c r="C314" s="107">
        <v>5000</v>
      </c>
      <c r="D314" t="s">
        <v>1014</v>
      </c>
      <c r="E314" t="s">
        <v>636</v>
      </c>
      <c r="F314" t="s">
        <v>1015</v>
      </c>
      <c r="G314" t="s">
        <v>159</v>
      </c>
      <c r="H314" t="s">
        <v>1016</v>
      </c>
      <c r="I314">
        <v>8</v>
      </c>
      <c r="J314" t="s">
        <v>298</v>
      </c>
      <c r="K314" t="s">
        <v>70</v>
      </c>
      <c r="L314" t="s">
        <v>318</v>
      </c>
      <c r="M314" t="s">
        <v>296</v>
      </c>
    </row>
    <row r="315" spans="1:13" x14ac:dyDescent="0.2">
      <c r="A315">
        <v>42003</v>
      </c>
      <c r="B315" t="s">
        <v>933</v>
      </c>
      <c r="C315" s="107">
        <v>1279.3000000000002</v>
      </c>
      <c r="D315" t="s">
        <v>934</v>
      </c>
      <c r="F315" t="s">
        <v>150</v>
      </c>
      <c r="G315" t="s">
        <v>149</v>
      </c>
      <c r="H315" t="s">
        <v>319</v>
      </c>
      <c r="I315">
        <v>8</v>
      </c>
      <c r="J315" t="s">
        <v>298</v>
      </c>
      <c r="K315" t="s">
        <v>70</v>
      </c>
      <c r="L315" t="s">
        <v>1589</v>
      </c>
      <c r="M315" t="s">
        <v>296</v>
      </c>
    </row>
    <row r="316" spans="1:13" x14ac:dyDescent="0.2">
      <c r="A316">
        <v>213162</v>
      </c>
      <c r="B316" t="s">
        <v>2390</v>
      </c>
      <c r="C316" s="107">
        <v>8865</v>
      </c>
      <c r="D316" t="s">
        <v>2391</v>
      </c>
      <c r="F316" t="s">
        <v>2392</v>
      </c>
      <c r="G316" t="s">
        <v>146</v>
      </c>
      <c r="H316" t="s">
        <v>2393</v>
      </c>
      <c r="I316">
        <v>8</v>
      </c>
      <c r="J316" t="s">
        <v>298</v>
      </c>
      <c r="K316" t="s">
        <v>70</v>
      </c>
      <c r="L316" t="s">
        <v>2394</v>
      </c>
      <c r="M316" t="s">
        <v>296</v>
      </c>
    </row>
    <row r="317" spans="1:13" x14ac:dyDescent="0.2">
      <c r="A317">
        <v>75326</v>
      </c>
      <c r="B317" t="s">
        <v>1634</v>
      </c>
      <c r="C317" s="107">
        <v>1100</v>
      </c>
      <c r="D317" t="s">
        <v>1628</v>
      </c>
      <c r="F317" t="s">
        <v>382</v>
      </c>
      <c r="G317" t="s">
        <v>149</v>
      </c>
      <c r="H317" t="s">
        <v>383</v>
      </c>
      <c r="I317">
        <v>8</v>
      </c>
      <c r="J317" t="s">
        <v>298</v>
      </c>
      <c r="K317" t="s">
        <v>70</v>
      </c>
      <c r="L317" t="s">
        <v>1635</v>
      </c>
      <c r="M317" t="s">
        <v>296</v>
      </c>
    </row>
    <row r="318" spans="1:13" x14ac:dyDescent="0.2">
      <c r="A318">
        <v>213178</v>
      </c>
      <c r="B318" t="s">
        <v>2396</v>
      </c>
      <c r="C318" s="107">
        <v>117410.64</v>
      </c>
      <c r="D318" t="s">
        <v>2397</v>
      </c>
      <c r="F318" t="s">
        <v>2398</v>
      </c>
      <c r="G318" t="s">
        <v>148</v>
      </c>
      <c r="H318" t="s">
        <v>2399</v>
      </c>
      <c r="I318">
        <v>8</v>
      </c>
      <c r="J318" t="s">
        <v>298</v>
      </c>
      <c r="K318" t="s">
        <v>70</v>
      </c>
      <c r="L318" t="s">
        <v>2400</v>
      </c>
      <c r="M318" t="s">
        <v>296</v>
      </c>
    </row>
    <row r="319" spans="1:13" x14ac:dyDescent="0.2">
      <c r="A319">
        <v>166310</v>
      </c>
      <c r="B319" t="s">
        <v>1017</v>
      </c>
      <c r="C319" s="107">
        <v>9500</v>
      </c>
      <c r="D319" t="s">
        <v>739</v>
      </c>
      <c r="F319" t="s">
        <v>158</v>
      </c>
      <c r="G319" t="s">
        <v>149</v>
      </c>
      <c r="H319" t="s">
        <v>300</v>
      </c>
      <c r="I319">
        <v>8</v>
      </c>
      <c r="J319" t="s">
        <v>298</v>
      </c>
      <c r="K319" t="s">
        <v>70</v>
      </c>
      <c r="L319" t="s">
        <v>318</v>
      </c>
      <c r="M319" t="s">
        <v>296</v>
      </c>
    </row>
    <row r="320" spans="1:13" x14ac:dyDescent="0.2">
      <c r="A320">
        <v>315</v>
      </c>
      <c r="B320" t="s">
        <v>629</v>
      </c>
      <c r="C320" s="107">
        <v>350421.93</v>
      </c>
      <c r="D320" t="s">
        <v>630</v>
      </c>
      <c r="F320" t="s">
        <v>158</v>
      </c>
      <c r="G320" t="s">
        <v>149</v>
      </c>
      <c r="H320" t="s">
        <v>631</v>
      </c>
      <c r="I320">
        <v>8</v>
      </c>
      <c r="J320" t="s">
        <v>298</v>
      </c>
      <c r="K320" t="s">
        <v>70</v>
      </c>
      <c r="L320" t="s">
        <v>1023</v>
      </c>
      <c r="M320" t="s">
        <v>296</v>
      </c>
    </row>
  </sheetData>
  <sortState xmlns:xlrd2="http://schemas.microsoft.com/office/spreadsheetml/2017/richdata2" ref="A2:M320">
    <sortCondition ref="I2:I320"/>
    <sortCondition ref="J2:J320"/>
    <sortCondition ref="K2:K320"/>
    <sortCondition ref="B2:B3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34"/>
  <sheetViews>
    <sheetView workbookViewId="0">
      <selection activeCell="G37" sqref="G37"/>
    </sheetView>
  </sheetViews>
  <sheetFormatPr defaultRowHeight="12.75" x14ac:dyDescent="0.2"/>
  <cols>
    <col min="1" max="1" width="1.28515625" customWidth="1"/>
    <col min="2" max="2" width="47.28515625" bestFit="1" customWidth="1"/>
    <col min="4" max="4" width="17.7109375" bestFit="1" customWidth="1"/>
    <col min="5" max="5" width="14" bestFit="1" customWidth="1"/>
    <col min="6" max="6" width="9.140625" customWidth="1"/>
    <col min="7" max="7" width="11.28515625" style="4" bestFit="1" customWidth="1"/>
    <col min="8" max="8" width="13.42578125" customWidth="1"/>
    <col min="10" max="10" width="12.140625" customWidth="1"/>
    <col min="11" max="11" width="13.85546875" bestFit="1" customWidth="1"/>
    <col min="13" max="13" width="10.140625" bestFit="1" customWidth="1"/>
  </cols>
  <sheetData>
    <row r="2" spans="2:16" x14ac:dyDescent="0.2">
      <c r="D2" s="3"/>
      <c r="E2" s="8" t="s">
        <v>1103</v>
      </c>
      <c r="G2" s="3"/>
      <c r="H2" s="8" t="s">
        <v>1644</v>
      </c>
      <c r="I2" s="15"/>
    </row>
    <row r="3" spans="2:16" x14ac:dyDescent="0.2">
      <c r="B3" s="15"/>
      <c r="C3" s="15"/>
      <c r="D3" s="17"/>
      <c r="E3" s="15" t="s">
        <v>111</v>
      </c>
      <c r="F3" s="15"/>
      <c r="G3" s="17"/>
      <c r="H3" s="15" t="s">
        <v>111</v>
      </c>
      <c r="I3" s="15"/>
      <c r="J3" s="13" t="s">
        <v>1646</v>
      </c>
      <c r="K3" s="8" t="s">
        <v>1644</v>
      </c>
      <c r="L3" s="15"/>
    </row>
    <row r="4" spans="2:16" x14ac:dyDescent="0.2">
      <c r="B4" s="15"/>
      <c r="C4" s="15"/>
      <c r="D4" s="17"/>
      <c r="E4" s="1" t="s">
        <v>112</v>
      </c>
      <c r="F4" s="15"/>
      <c r="G4" s="17"/>
      <c r="H4" s="1" t="s">
        <v>112</v>
      </c>
      <c r="I4" s="1"/>
      <c r="J4" s="18" t="s">
        <v>110</v>
      </c>
      <c r="K4" s="1" t="s">
        <v>111</v>
      </c>
      <c r="L4" s="18"/>
    </row>
    <row r="5" spans="2:16" x14ac:dyDescent="0.2">
      <c r="B5" s="15" t="s">
        <v>109</v>
      </c>
      <c r="C5" s="15"/>
      <c r="D5" s="86" t="s">
        <v>110</v>
      </c>
      <c r="E5" s="1" t="s">
        <v>113</v>
      </c>
      <c r="F5" s="15"/>
      <c r="G5" s="17" t="s">
        <v>110</v>
      </c>
      <c r="H5" s="1" t="s">
        <v>113</v>
      </c>
      <c r="I5" s="1"/>
      <c r="J5" s="18" t="s">
        <v>115</v>
      </c>
      <c r="K5" s="1" t="s">
        <v>115</v>
      </c>
      <c r="L5" s="18"/>
    </row>
    <row r="6" spans="2:16" x14ac:dyDescent="0.2">
      <c r="B6" s="15"/>
      <c r="D6" s="4"/>
    </row>
    <row r="7" spans="2:16" x14ac:dyDescent="0.2">
      <c r="B7" s="8"/>
      <c r="C7" s="6"/>
      <c r="D7" s="9"/>
      <c r="E7" s="6"/>
      <c r="F7" s="6"/>
      <c r="G7" s="9"/>
      <c r="H7" s="6"/>
      <c r="I7" s="6"/>
      <c r="J7" s="6"/>
      <c r="K7" s="6"/>
    </row>
    <row r="8" spans="2:16" x14ac:dyDescent="0.2">
      <c r="B8" s="15" t="s">
        <v>100</v>
      </c>
      <c r="D8" s="4">
        <v>24915798</v>
      </c>
      <c r="E8" s="5">
        <f>+D8/D12</f>
        <v>0.55198677081953085</v>
      </c>
      <c r="G8" s="99">
        <v>26929624</v>
      </c>
      <c r="H8" s="5">
        <f>+G8/G12</f>
        <v>0.57325028659189303</v>
      </c>
      <c r="J8" s="36">
        <f>+G8-D8</f>
        <v>2013826</v>
      </c>
      <c r="K8" s="5">
        <f>+J8/D8</f>
        <v>8.0825265961780551E-2</v>
      </c>
    </row>
    <row r="9" spans="2:16" x14ac:dyDescent="0.2">
      <c r="B9" s="15" t="s">
        <v>101</v>
      </c>
      <c r="D9" s="4">
        <v>14084000</v>
      </c>
      <c r="E9" s="5">
        <f>+D9/D12</f>
        <v>0.31201816936476501</v>
      </c>
      <c r="G9" s="99">
        <v>14436000</v>
      </c>
      <c r="H9" s="5">
        <f>+G9/G12</f>
        <v>0.30729879991048398</v>
      </c>
      <c r="J9" s="36">
        <f>+G9-D9</f>
        <v>352000</v>
      </c>
      <c r="K9" s="5">
        <f>+J9/D9</f>
        <v>2.4992899744390798E-2</v>
      </c>
    </row>
    <row r="10" spans="2:16" x14ac:dyDescent="0.2">
      <c r="B10" s="15" t="s">
        <v>103</v>
      </c>
      <c r="D10" s="4">
        <v>6138599</v>
      </c>
      <c r="E10" s="5">
        <f>+D10/D12</f>
        <v>0.13599505981570414</v>
      </c>
      <c r="G10" s="99">
        <f>3933561+939211+285995+25673+427015</f>
        <v>5611455</v>
      </c>
      <c r="H10" s="5">
        <f>+G10/G12</f>
        <v>0.11945091349762296</v>
      </c>
      <c r="J10" s="36">
        <f>+G10-D10</f>
        <v>-527144</v>
      </c>
      <c r="K10" s="5">
        <f>+J10/D10</f>
        <v>-8.5873665961891305E-2</v>
      </c>
      <c r="M10" s="4"/>
      <c r="N10" s="4"/>
    </row>
    <row r="12" spans="2:16" x14ac:dyDescent="0.2">
      <c r="B12" s="16" t="s">
        <v>840</v>
      </c>
      <c r="C12" s="12"/>
      <c r="D12" s="10">
        <f>+D10+D9+D8</f>
        <v>45138397</v>
      </c>
      <c r="E12" s="11">
        <f>+E10+E9+E8</f>
        <v>1</v>
      </c>
      <c r="F12" s="12"/>
      <c r="G12" s="10">
        <f>+G10+G9+G8</f>
        <v>46977079</v>
      </c>
      <c r="H12" s="11">
        <f>+H10+H9+H8</f>
        <v>1</v>
      </c>
      <c r="I12" s="12"/>
      <c r="J12" s="43">
        <f>+J10+J9+J8</f>
        <v>1838682</v>
      </c>
      <c r="K12" s="19">
        <f>+J12/D12</f>
        <v>4.0734322045153711E-2</v>
      </c>
    </row>
    <row r="14" spans="2:16" x14ac:dyDescent="0.2">
      <c r="B14" s="15" t="s">
        <v>102</v>
      </c>
      <c r="D14" s="4">
        <f>13395380+187967</f>
        <v>13583347</v>
      </c>
      <c r="E14" s="5"/>
      <c r="G14" s="99">
        <v>14688106</v>
      </c>
      <c r="H14" s="5"/>
      <c r="J14" s="36"/>
      <c r="K14" s="5"/>
    </row>
    <row r="15" spans="2:16" x14ac:dyDescent="0.2">
      <c r="B15" s="15"/>
      <c r="D15" s="4"/>
      <c r="E15" s="5"/>
      <c r="H15" s="5"/>
      <c r="J15" s="75"/>
      <c r="K15" s="5"/>
    </row>
    <row r="16" spans="2:16" x14ac:dyDescent="0.2">
      <c r="B16" s="16" t="s">
        <v>104</v>
      </c>
      <c r="C16" s="12"/>
      <c r="D16" s="10">
        <f>+D14+D12</f>
        <v>58721744</v>
      </c>
      <c r="E16" s="11"/>
      <c r="F16" s="12"/>
      <c r="G16" s="10">
        <f>+G14+G13+G12</f>
        <v>61665185</v>
      </c>
      <c r="H16" s="11"/>
      <c r="I16" s="12"/>
      <c r="J16" s="43"/>
      <c r="K16" s="11"/>
      <c r="P16" s="4"/>
    </row>
    <row r="17" spans="2:11" x14ac:dyDescent="0.2">
      <c r="B17" s="15"/>
      <c r="D17" s="4"/>
      <c r="F17" s="4"/>
      <c r="G17" s="66"/>
      <c r="H17" s="4"/>
      <c r="J17" s="36"/>
    </row>
    <row r="18" spans="2:11" x14ac:dyDescent="0.2">
      <c r="B18" s="15"/>
      <c r="D18" s="4"/>
      <c r="J18" s="36"/>
    </row>
    <row r="22" spans="2:11" x14ac:dyDescent="0.2">
      <c r="B22" s="15" t="s">
        <v>114</v>
      </c>
      <c r="D22" s="4">
        <f>20942241+784362</f>
        <v>21726603</v>
      </c>
      <c r="E22" s="5">
        <f>+D22/$D$27</f>
        <v>0.44778792597256589</v>
      </c>
      <c r="G22" s="99">
        <v>20787259</v>
      </c>
      <c r="H22" s="5">
        <f>+G22/G27</f>
        <v>0.41079485730011644</v>
      </c>
      <c r="J22" s="36">
        <f>+G22-D22</f>
        <v>-939344</v>
      </c>
      <c r="K22" s="5">
        <f>+J22/D22</f>
        <v>-4.3234738536898749E-2</v>
      </c>
    </row>
    <row r="23" spans="2:11" x14ac:dyDescent="0.2">
      <c r="B23" s="15" t="s">
        <v>105</v>
      </c>
      <c r="D23" s="4">
        <v>6593209</v>
      </c>
      <c r="E23" s="5">
        <f>+D23/$D$27</f>
        <v>0.13588683806730648</v>
      </c>
      <c r="G23" s="99">
        <f>'Benefits - FY17'!$B$15</f>
        <v>6590309.2300000144</v>
      </c>
      <c r="H23" s="5">
        <f>+G23/G27</f>
        <v>0.13023675414355959</v>
      </c>
      <c r="J23" s="36">
        <f>+G23-D23</f>
        <v>-2899.7699999855831</v>
      </c>
      <c r="K23" s="5">
        <f>+J23/D23</f>
        <v>-4.3981163041935774E-4</v>
      </c>
    </row>
    <row r="24" spans="2:11" x14ac:dyDescent="0.2">
      <c r="B24" s="15" t="s">
        <v>106</v>
      </c>
      <c r="D24" s="4">
        <v>699688</v>
      </c>
      <c r="E24" s="5">
        <f>+D24/$D$27</f>
        <v>1.4420654639286807E-2</v>
      </c>
      <c r="G24" s="99">
        <f>'Travel - FY17'!$G$59</f>
        <v>790885.54999999981</v>
      </c>
      <c r="H24" s="5">
        <f>+G24/G27</f>
        <v>1.5629367809049478E-2</v>
      </c>
      <c r="J24" s="36">
        <f>+G24-D24</f>
        <v>91197.549999999814</v>
      </c>
      <c r="K24" s="5">
        <f>+J24/D24</f>
        <v>0.13034030882336101</v>
      </c>
    </row>
    <row r="25" spans="2:11" x14ac:dyDescent="0.2">
      <c r="B25" s="15" t="s">
        <v>107</v>
      </c>
      <c r="D25" s="4">
        <f>19575204-74854</f>
        <v>19500350</v>
      </c>
      <c r="E25" s="5">
        <f>+D25/$D$27</f>
        <v>0.40190458132084084</v>
      </c>
      <c r="G25" s="99">
        <v>22434076</v>
      </c>
      <c r="H25" s="5">
        <f>+G25/G27</f>
        <v>0.44333902074727444</v>
      </c>
      <c r="J25" s="36">
        <f>+G25-D25</f>
        <v>2933726</v>
      </c>
      <c r="K25" s="5">
        <f>+J25/D25</f>
        <v>0.15044478688844046</v>
      </c>
    </row>
    <row r="26" spans="2:11" x14ac:dyDescent="0.2">
      <c r="B26" s="15"/>
      <c r="D26" s="4"/>
      <c r="E26" s="5"/>
      <c r="J26" s="36"/>
      <c r="K26" s="5"/>
    </row>
    <row r="27" spans="2:11" x14ac:dyDescent="0.2">
      <c r="B27" s="16" t="s">
        <v>841</v>
      </c>
      <c r="C27" s="12"/>
      <c r="D27" s="10">
        <f>SUM(D22:D25)</f>
        <v>48519850</v>
      </c>
      <c r="E27" s="11">
        <f>SUM(E22:E25)</f>
        <v>1</v>
      </c>
      <c r="F27" s="12"/>
      <c r="G27" s="10">
        <f>SUM(G22:G26)</f>
        <v>50602529.780000016</v>
      </c>
      <c r="H27" s="11">
        <f>SUM(H22:H26)</f>
        <v>1</v>
      </c>
      <c r="I27" s="12"/>
      <c r="J27" s="43">
        <f>SUM(J22:J26)</f>
        <v>2082679.7800000142</v>
      </c>
      <c r="K27" s="19">
        <f>+J27/D27</f>
        <v>4.2924283154214496E-2</v>
      </c>
    </row>
    <row r="28" spans="2:11" x14ac:dyDescent="0.2">
      <c r="B28" s="15"/>
      <c r="D28" s="4"/>
      <c r="G28" s="48"/>
      <c r="J28" s="4"/>
      <c r="K28" s="5"/>
    </row>
    <row r="29" spans="2:11" x14ac:dyDescent="0.2">
      <c r="B29" s="15" t="s">
        <v>842</v>
      </c>
      <c r="D29" s="78">
        <v>10127040</v>
      </c>
      <c r="E29" s="76"/>
      <c r="F29" s="76"/>
      <c r="G29" s="100">
        <v>10752061</v>
      </c>
      <c r="H29" s="76"/>
      <c r="I29" s="76"/>
      <c r="J29" s="76"/>
      <c r="K29" s="77"/>
    </row>
    <row r="30" spans="2:11" x14ac:dyDescent="0.2">
      <c r="B30" s="15"/>
      <c r="D30" s="45"/>
      <c r="E30" s="46"/>
      <c r="F30" s="46"/>
      <c r="G30" s="49"/>
      <c r="H30" s="46"/>
      <c r="I30" s="46"/>
      <c r="J30" s="47"/>
      <c r="K30" s="46"/>
    </row>
    <row r="31" spans="2:11" x14ac:dyDescent="0.2">
      <c r="B31" s="16" t="s">
        <v>108</v>
      </c>
      <c r="C31" s="12"/>
      <c r="D31" s="10">
        <f>+D29+D27</f>
        <v>58646890</v>
      </c>
      <c r="E31" s="11"/>
      <c r="F31" s="12"/>
      <c r="G31" s="10">
        <f>SUM(G26:G30)</f>
        <v>61354590.780000016</v>
      </c>
      <c r="H31" s="11"/>
      <c r="I31" s="12"/>
      <c r="J31" s="43"/>
      <c r="K31" s="11"/>
    </row>
    <row r="32" spans="2:11" x14ac:dyDescent="0.2">
      <c r="B32" s="15"/>
    </row>
    <row r="33" spans="2:7" x14ac:dyDescent="0.2">
      <c r="B33" s="15"/>
      <c r="D33" s="79">
        <f>+D16-D31</f>
        <v>74854</v>
      </c>
      <c r="E33" s="80"/>
      <c r="F33" s="80"/>
      <c r="G33" s="79">
        <f>+G16-G31</f>
        <v>310594.21999998391</v>
      </c>
    </row>
    <row r="34" spans="2:7" x14ac:dyDescent="0.2">
      <c r="B34" s="15"/>
      <c r="D34" s="4"/>
    </row>
  </sheetData>
  <phoneticPr fontId="8" type="noConversion"/>
  <printOptions horizontalCentered="1"/>
  <pageMargins left="0" right="0" top="1.5" bottom="1" header="0.5" footer="0.5"/>
  <pageSetup scale="86" orientation="landscape" horizontalDpi="400" verticalDpi="200" r:id="rId1"/>
  <headerFooter alignWithMargins="0">
    <oddHeader xml:space="preserve">&amp;C&amp;"Arial,Bold"Lincoln University
Total University
General Funds Operating Revenues And Expenses
Comparitive Summary&amp;"Arial,Regular"
&amp;"Arial,Bold"2015-16 vs. 2016-17
</oddHeader>
    <oddFooter>&amp;L&amp;P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39"/>
  <sheetViews>
    <sheetView workbookViewId="0">
      <selection activeCell="G22" sqref="G22:G24"/>
    </sheetView>
  </sheetViews>
  <sheetFormatPr defaultRowHeight="12.75" x14ac:dyDescent="0.2"/>
  <cols>
    <col min="1" max="1" width="1.28515625" customWidth="1"/>
    <col min="2" max="2" width="47.28515625" bestFit="1" customWidth="1"/>
    <col min="4" max="4" width="17.7109375" bestFit="1" customWidth="1"/>
    <col min="5" max="5" width="14" bestFit="1" customWidth="1"/>
    <col min="6" max="6" width="9.140625" customWidth="1"/>
    <col min="7" max="7" width="11.28515625" style="4" bestFit="1" customWidth="1"/>
    <col min="8" max="8" width="13.42578125" customWidth="1"/>
    <col min="10" max="10" width="12.140625" customWidth="1"/>
    <col min="11" max="11" width="13.85546875" bestFit="1" customWidth="1"/>
    <col min="13" max="13" width="10.140625" bestFit="1" customWidth="1"/>
    <col min="16" max="16" width="14.5703125" style="71" bestFit="1" customWidth="1"/>
  </cols>
  <sheetData>
    <row r="2" spans="2:16" x14ac:dyDescent="0.2">
      <c r="D2" s="125" t="s">
        <v>2555</v>
      </c>
      <c r="E2" s="125"/>
      <c r="G2" s="125" t="s">
        <v>2864</v>
      </c>
      <c r="H2" s="125"/>
      <c r="I2" s="15"/>
    </row>
    <row r="3" spans="2:16" x14ac:dyDescent="0.2">
      <c r="B3" s="15"/>
      <c r="C3" s="15"/>
      <c r="D3" s="17"/>
      <c r="E3" s="15" t="s">
        <v>111</v>
      </c>
      <c r="F3" s="15"/>
      <c r="G3" s="17"/>
      <c r="H3" s="15" t="s">
        <v>111</v>
      </c>
      <c r="I3" s="15"/>
      <c r="J3" s="125" t="s">
        <v>2865</v>
      </c>
      <c r="K3" s="125"/>
      <c r="L3" s="15"/>
    </row>
    <row r="4" spans="2:16" x14ac:dyDescent="0.2">
      <c r="B4" s="15"/>
      <c r="C4" s="15"/>
      <c r="D4" s="17"/>
      <c r="E4" s="1" t="s">
        <v>112</v>
      </c>
      <c r="F4" s="15"/>
      <c r="G4" s="17"/>
      <c r="H4" s="1" t="s">
        <v>112</v>
      </c>
      <c r="I4" s="1"/>
      <c r="J4" s="18" t="s">
        <v>110</v>
      </c>
      <c r="K4" s="1" t="s">
        <v>111</v>
      </c>
      <c r="L4" s="18"/>
    </row>
    <row r="5" spans="2:16" x14ac:dyDescent="0.2">
      <c r="B5" s="15" t="s">
        <v>109</v>
      </c>
      <c r="C5" s="15"/>
      <c r="D5" s="86" t="s">
        <v>110</v>
      </c>
      <c r="E5" s="1" t="s">
        <v>113</v>
      </c>
      <c r="F5" s="15"/>
      <c r="G5" s="17" t="s">
        <v>110</v>
      </c>
      <c r="H5" s="1" t="s">
        <v>113</v>
      </c>
      <c r="I5" s="1"/>
      <c r="J5" s="18" t="s">
        <v>115</v>
      </c>
      <c r="K5" s="1" t="s">
        <v>115</v>
      </c>
      <c r="L5" s="18"/>
    </row>
    <row r="6" spans="2:16" x14ac:dyDescent="0.2">
      <c r="B6" s="15"/>
      <c r="D6" s="4"/>
    </row>
    <row r="7" spans="2:16" x14ac:dyDescent="0.2">
      <c r="B7" s="8"/>
      <c r="C7" s="6"/>
      <c r="D7" s="9"/>
      <c r="E7" s="6"/>
      <c r="F7" s="6"/>
      <c r="G7" s="9"/>
      <c r="H7" s="6"/>
      <c r="I7" s="6"/>
      <c r="J7" s="6"/>
      <c r="K7" s="6"/>
    </row>
    <row r="8" spans="2:16" x14ac:dyDescent="0.2">
      <c r="B8" s="15" t="s">
        <v>100</v>
      </c>
      <c r="D8" s="108">
        <v>26936491</v>
      </c>
      <c r="E8" s="5">
        <f>+D8/D12</f>
        <v>0.43549704778123588</v>
      </c>
      <c r="G8" s="108">
        <v>26295616</v>
      </c>
      <c r="H8" s="5">
        <f>+G8/G12</f>
        <v>0.40037190549799989</v>
      </c>
      <c r="J8" s="36">
        <f>+G8-D8</f>
        <v>-640875</v>
      </c>
      <c r="K8" s="5">
        <f>+J8/D8</f>
        <v>-2.3792074476218894E-2</v>
      </c>
    </row>
    <row r="9" spans="2:16" x14ac:dyDescent="0.2">
      <c r="B9" s="15" t="s">
        <v>101</v>
      </c>
      <c r="D9" s="108">
        <v>15166000</v>
      </c>
      <c r="E9" s="5">
        <f>+D9/D12</f>
        <v>0.24519705356760177</v>
      </c>
      <c r="G9" s="108">
        <v>15166000</v>
      </c>
      <c r="H9" s="5">
        <f>+G9/G12</f>
        <v>0.23091454935996428</v>
      </c>
      <c r="J9" s="36">
        <f>+G9-D9</f>
        <v>0</v>
      </c>
      <c r="K9" s="5">
        <f>+J9/D9</f>
        <v>0</v>
      </c>
    </row>
    <row r="10" spans="2:16" x14ac:dyDescent="0.2">
      <c r="B10" s="15" t="s">
        <v>103</v>
      </c>
      <c r="D10" s="108">
        <v>19749802</v>
      </c>
      <c r="E10" s="5">
        <f>+D10/D12</f>
        <v>0.31930589865116238</v>
      </c>
      <c r="G10" s="108">
        <f>18461302-4831516+5327909+4155590+8403+721+1093950</f>
        <v>24216359</v>
      </c>
      <c r="H10" s="5">
        <f>+G10/G12</f>
        <v>0.3687135451420358</v>
      </c>
      <c r="J10" s="36">
        <f>+G10-D10</f>
        <v>4466557</v>
      </c>
      <c r="K10" s="5">
        <f>+J10/D10</f>
        <v>0.22615705210614265</v>
      </c>
      <c r="M10" s="4"/>
      <c r="N10" s="4"/>
    </row>
    <row r="12" spans="2:16" x14ac:dyDescent="0.2">
      <c r="B12" s="16" t="s">
        <v>840</v>
      </c>
      <c r="C12" s="12"/>
      <c r="D12" s="10">
        <f>+D10+D9+D8</f>
        <v>61852293</v>
      </c>
      <c r="E12" s="11">
        <f>+E10+E9+E8</f>
        <v>1</v>
      </c>
      <c r="F12" s="12"/>
      <c r="G12" s="10">
        <f>+G10+G9+G8</f>
        <v>65677975</v>
      </c>
      <c r="H12" s="11">
        <f>+H10+H9+H8</f>
        <v>1</v>
      </c>
      <c r="I12" s="12"/>
      <c r="J12" s="43">
        <f>+J10+J9+J8</f>
        <v>3825682</v>
      </c>
      <c r="K12" s="19">
        <f>+J12/D12</f>
        <v>6.1851902564065003E-2</v>
      </c>
    </row>
    <row r="13" spans="2:16" x14ac:dyDescent="0.2">
      <c r="P13" s="120"/>
    </row>
    <row r="14" spans="2:16" x14ac:dyDescent="0.2">
      <c r="B14" s="15" t="s">
        <v>102</v>
      </c>
      <c r="D14" s="108">
        <v>3594962</v>
      </c>
      <c r="E14" s="5"/>
      <c r="G14" s="108">
        <v>15784293</v>
      </c>
      <c r="H14" s="5"/>
      <c r="J14" s="36">
        <f>+G14-D14</f>
        <v>12189331</v>
      </c>
      <c r="K14" s="5">
        <f>+J14/D14</f>
        <v>3.39067033253759</v>
      </c>
      <c r="P14" s="120"/>
    </row>
    <row r="15" spans="2:16" x14ac:dyDescent="0.2">
      <c r="B15" s="15"/>
      <c r="D15" s="4"/>
      <c r="E15" s="5"/>
      <c r="H15" s="5"/>
      <c r="J15" s="75"/>
      <c r="K15" s="5"/>
      <c r="P15" s="120"/>
    </row>
    <row r="16" spans="2:16" x14ac:dyDescent="0.2">
      <c r="B16" s="16" t="s">
        <v>104</v>
      </c>
      <c r="C16" s="12"/>
      <c r="D16" s="10">
        <f>+D14+D12</f>
        <v>65447255</v>
      </c>
      <c r="E16" s="11"/>
      <c r="F16" s="12"/>
      <c r="G16" s="10">
        <f>+G14+G13+G12</f>
        <v>81462268</v>
      </c>
      <c r="H16" s="11"/>
      <c r="I16" s="12"/>
      <c r="J16" s="43">
        <f>J12+J14</f>
        <v>16015013</v>
      </c>
      <c r="K16" s="19">
        <f>+J16/D16</f>
        <v>0.24470106500264985</v>
      </c>
      <c r="P16" s="120"/>
    </row>
    <row r="17" spans="2:16" x14ac:dyDescent="0.2">
      <c r="B17" s="15"/>
      <c r="D17" s="4"/>
      <c r="F17" s="4"/>
      <c r="G17" s="66"/>
      <c r="H17" s="4"/>
      <c r="J17" s="36"/>
      <c r="P17" s="120"/>
    </row>
    <row r="18" spans="2:16" x14ac:dyDescent="0.2">
      <c r="B18" s="15"/>
      <c r="D18" s="66"/>
      <c r="J18" s="36"/>
      <c r="P18" s="120"/>
    </row>
    <row r="19" spans="2:16" x14ac:dyDescent="0.2">
      <c r="P19" s="120"/>
    </row>
    <row r="20" spans="2:16" x14ac:dyDescent="0.2">
      <c r="P20" s="120"/>
    </row>
    <row r="21" spans="2:16" x14ac:dyDescent="0.2">
      <c r="P21" s="120"/>
    </row>
    <row r="22" spans="2:16" x14ac:dyDescent="0.2">
      <c r="B22" s="15" t="s">
        <v>114</v>
      </c>
      <c r="D22" s="108">
        <v>25473499</v>
      </c>
      <c r="E22" s="5">
        <f>+D22/$D$27</f>
        <v>0.44132369636949287</v>
      </c>
      <c r="G22" s="108">
        <v>25412306.84</v>
      </c>
      <c r="H22" s="5">
        <f>+G22/G27</f>
        <v>0.42118141784341739</v>
      </c>
      <c r="J22" s="36">
        <f>+G22-D22</f>
        <v>-61192.160000000149</v>
      </c>
      <c r="K22" s="5">
        <f>+J22/D22</f>
        <v>-2.4021890357504537E-3</v>
      </c>
      <c r="P22" s="120"/>
    </row>
    <row r="23" spans="2:16" x14ac:dyDescent="0.2">
      <c r="B23" s="15" t="s">
        <v>105</v>
      </c>
      <c r="D23" s="108">
        <v>8106353</v>
      </c>
      <c r="E23" s="5">
        <f>+D23/$D$27</f>
        <v>0.14044107839429235</v>
      </c>
      <c r="G23" s="108">
        <v>7710244.5499999998</v>
      </c>
      <c r="H23" s="5">
        <f>+G23/G27</f>
        <v>0.12778893911263986</v>
      </c>
      <c r="J23" s="36">
        <f>+G23-D23</f>
        <v>-396108.45000000019</v>
      </c>
      <c r="K23" s="5">
        <f>+J23/D23</f>
        <v>-4.8863952754093019E-2</v>
      </c>
      <c r="P23" s="120"/>
    </row>
    <row r="24" spans="2:16" x14ac:dyDescent="0.2">
      <c r="B24" s="15" t="s">
        <v>106</v>
      </c>
      <c r="D24" s="108">
        <v>177512</v>
      </c>
      <c r="E24" s="5">
        <f>+D24/$D$27</f>
        <v>3.0753628306005947E-3</v>
      </c>
      <c r="G24" s="108">
        <v>695311.78999999992</v>
      </c>
      <c r="H24" s="5">
        <f>+G24/G27</f>
        <v>1.1524038624249685E-2</v>
      </c>
      <c r="J24" s="36">
        <f>+G24-D24</f>
        <v>517799.78999999992</v>
      </c>
      <c r="K24" s="5">
        <f>+J24/D24</f>
        <v>2.9169847108927844</v>
      </c>
      <c r="P24" s="120"/>
    </row>
    <row r="25" spans="2:16" x14ac:dyDescent="0.2">
      <c r="B25" s="15" t="s">
        <v>107</v>
      </c>
      <c r="D25" s="108">
        <v>23963305</v>
      </c>
      <c r="E25" s="5">
        <f>+D25/$D$27</f>
        <v>0.4151598624056142</v>
      </c>
      <c r="G25" s="108">
        <f>74972924+17533269-6392733-4831516-G22-G23-G24-G29</f>
        <v>26517910.82</v>
      </c>
      <c r="H25" s="5">
        <f>+G25/G27</f>
        <v>0.43950560441969305</v>
      </c>
      <c r="J25" s="36">
        <f>+G25-D25</f>
        <v>2554605.8200000003</v>
      </c>
      <c r="K25" s="5">
        <f>+J25/D25</f>
        <v>0.1066049036224344</v>
      </c>
      <c r="P25" s="120"/>
    </row>
    <row r="26" spans="2:16" x14ac:dyDescent="0.2">
      <c r="B26" s="15"/>
      <c r="D26" s="4"/>
      <c r="E26" s="5"/>
      <c r="J26" s="36"/>
      <c r="K26" s="5"/>
      <c r="P26" s="120"/>
    </row>
    <row r="27" spans="2:16" x14ac:dyDescent="0.2">
      <c r="B27" s="16" t="s">
        <v>841</v>
      </c>
      <c r="C27" s="12"/>
      <c r="D27" s="10">
        <f>SUM(D22:D25)</f>
        <v>57720669</v>
      </c>
      <c r="E27" s="11">
        <f>SUM(E22:E25)</f>
        <v>1</v>
      </c>
      <c r="F27" s="12"/>
      <c r="G27" s="10">
        <f>SUM(G22:G26)</f>
        <v>60335774</v>
      </c>
      <c r="H27" s="11">
        <f>SUM(H22:H26)</f>
        <v>1</v>
      </c>
      <c r="I27" s="12"/>
      <c r="J27" s="43">
        <f>SUM(J22:J26)</f>
        <v>2615105</v>
      </c>
      <c r="K27" s="19">
        <f>+J27/D27</f>
        <v>4.5306214312935286E-2</v>
      </c>
      <c r="P27" s="120"/>
    </row>
    <row r="28" spans="2:16" x14ac:dyDescent="0.2">
      <c r="B28" s="15"/>
      <c r="D28" s="4"/>
      <c r="G28" s="48"/>
      <c r="J28" s="4"/>
      <c r="K28" s="5"/>
      <c r="P28" s="120"/>
    </row>
    <row r="29" spans="2:16" x14ac:dyDescent="0.2">
      <c r="B29" s="15" t="s">
        <v>842</v>
      </c>
      <c r="D29" s="111">
        <v>17669942</v>
      </c>
      <c r="E29" s="76"/>
      <c r="F29" s="76"/>
      <c r="G29" s="111">
        <v>20946170</v>
      </c>
      <c r="H29" s="76"/>
      <c r="I29" s="76"/>
      <c r="J29" s="36">
        <f>+G29-D29</f>
        <v>3276228</v>
      </c>
      <c r="K29" s="5">
        <f>+J29/D29</f>
        <v>0.18541249314796845</v>
      </c>
      <c r="P29" s="120"/>
    </row>
    <row r="30" spans="2:16" x14ac:dyDescent="0.2">
      <c r="B30" s="15"/>
      <c r="D30" s="45"/>
      <c r="E30" s="46"/>
      <c r="F30" s="46"/>
      <c r="G30" s="49"/>
      <c r="H30" s="46"/>
      <c r="I30" s="46"/>
      <c r="J30" s="47"/>
      <c r="K30" s="46"/>
      <c r="P30" s="120"/>
    </row>
    <row r="31" spans="2:16" x14ac:dyDescent="0.2">
      <c r="B31" s="16" t="s">
        <v>108</v>
      </c>
      <c r="C31" s="12"/>
      <c r="D31" s="10">
        <f>+D29+D27</f>
        <v>75390611</v>
      </c>
      <c r="E31" s="11"/>
      <c r="F31" s="12"/>
      <c r="G31" s="10">
        <f>SUM(G26:G30)</f>
        <v>81281944</v>
      </c>
      <c r="H31" s="11"/>
      <c r="I31" s="12"/>
      <c r="J31" s="43">
        <f>J27+J29</f>
        <v>5891333</v>
      </c>
      <c r="K31" s="19">
        <f>+J31/D31</f>
        <v>7.8144120625312355E-2</v>
      </c>
      <c r="P31" s="120"/>
    </row>
    <row r="32" spans="2:16" x14ac:dyDescent="0.2">
      <c r="B32" s="15"/>
      <c r="P32" s="120"/>
    </row>
    <row r="33" spans="2:16" x14ac:dyDescent="0.2">
      <c r="B33" s="15"/>
      <c r="D33" s="79">
        <f>+D16-D31</f>
        <v>-9943356</v>
      </c>
      <c r="E33" s="80"/>
      <c r="F33" s="80"/>
      <c r="G33" s="79">
        <f>+G16-G31</f>
        <v>180324</v>
      </c>
      <c r="P33" s="120"/>
    </row>
    <row r="34" spans="2:16" x14ac:dyDescent="0.2">
      <c r="B34" s="15"/>
      <c r="D34" s="4"/>
      <c r="P34" s="120"/>
    </row>
    <row r="35" spans="2:16" x14ac:dyDescent="0.2">
      <c r="D35" s="4"/>
    </row>
    <row r="39" spans="2:16" x14ac:dyDescent="0.2">
      <c r="D39" s="4"/>
    </row>
  </sheetData>
  <mergeCells count="3">
    <mergeCell ref="D2:E2"/>
    <mergeCell ref="G2:H2"/>
    <mergeCell ref="J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P39"/>
  <sheetViews>
    <sheetView workbookViewId="0">
      <selection activeCell="D44" sqref="D43:D44"/>
    </sheetView>
  </sheetViews>
  <sheetFormatPr defaultRowHeight="12.75" x14ac:dyDescent="0.2"/>
  <cols>
    <col min="1" max="1" width="1.28515625" customWidth="1"/>
    <col min="2" max="2" width="47.28515625" bestFit="1" customWidth="1"/>
    <col min="4" max="4" width="17.7109375" bestFit="1" customWidth="1"/>
    <col min="5" max="5" width="14" bestFit="1" customWidth="1"/>
    <col min="6" max="6" width="9.140625" customWidth="1"/>
    <col min="7" max="7" width="11.28515625" style="4" bestFit="1" customWidth="1"/>
    <col min="8" max="8" width="13.42578125" customWidth="1"/>
    <col min="10" max="10" width="12.140625" customWidth="1"/>
    <col min="11" max="11" width="13.85546875" bestFit="1" customWidth="1"/>
    <col min="13" max="13" width="10.140625" bestFit="1" customWidth="1"/>
  </cols>
  <sheetData>
    <row r="2" spans="2:16" x14ac:dyDescent="0.2">
      <c r="D2" s="125" t="s">
        <v>1644</v>
      </c>
      <c r="E2" s="125"/>
      <c r="G2" s="125" t="s">
        <v>2497</v>
      </c>
      <c r="H2" s="125"/>
      <c r="I2" s="15"/>
    </row>
    <row r="3" spans="2:16" x14ac:dyDescent="0.2">
      <c r="B3" s="15"/>
      <c r="C3" s="15"/>
      <c r="D3" s="17"/>
      <c r="E3" s="15" t="s">
        <v>111</v>
      </c>
      <c r="F3" s="15"/>
      <c r="G3" s="17"/>
      <c r="H3" s="15" t="s">
        <v>111</v>
      </c>
      <c r="I3" s="15"/>
      <c r="J3" s="125" t="s">
        <v>2498</v>
      </c>
      <c r="K3" s="125"/>
      <c r="L3" s="15"/>
    </row>
    <row r="4" spans="2:16" x14ac:dyDescent="0.2">
      <c r="B4" s="15"/>
      <c r="C4" s="15"/>
      <c r="D4" s="17"/>
      <c r="E4" s="1" t="s">
        <v>112</v>
      </c>
      <c r="F4" s="15"/>
      <c r="G4" s="17"/>
      <c r="H4" s="1" t="s">
        <v>112</v>
      </c>
      <c r="I4" s="1"/>
      <c r="J4" s="18" t="s">
        <v>110</v>
      </c>
      <c r="K4" s="1" t="s">
        <v>111</v>
      </c>
      <c r="L4" s="18"/>
    </row>
    <row r="5" spans="2:16" x14ac:dyDescent="0.2">
      <c r="B5" s="15" t="s">
        <v>109</v>
      </c>
      <c r="C5" s="15"/>
      <c r="D5" s="86" t="s">
        <v>110</v>
      </c>
      <c r="E5" s="1" t="s">
        <v>113</v>
      </c>
      <c r="F5" s="15"/>
      <c r="G5" s="17" t="s">
        <v>110</v>
      </c>
      <c r="H5" s="1" t="s">
        <v>113</v>
      </c>
      <c r="I5" s="1"/>
      <c r="J5" s="18" t="s">
        <v>115</v>
      </c>
      <c r="K5" s="1" t="s">
        <v>115</v>
      </c>
      <c r="L5" s="18"/>
    </row>
    <row r="6" spans="2:16" x14ac:dyDescent="0.2">
      <c r="B6" s="15"/>
      <c r="D6" s="4"/>
    </row>
    <row r="7" spans="2:16" x14ac:dyDescent="0.2">
      <c r="B7" s="8"/>
      <c r="C7" s="6"/>
      <c r="D7" s="9"/>
      <c r="E7" s="6"/>
      <c r="F7" s="6"/>
      <c r="G7" s="9"/>
      <c r="H7" s="6"/>
      <c r="I7" s="6"/>
      <c r="J7" s="6"/>
      <c r="K7" s="6"/>
    </row>
    <row r="8" spans="2:16" x14ac:dyDescent="0.2">
      <c r="B8" s="15" t="s">
        <v>100</v>
      </c>
      <c r="D8" s="4">
        <v>26929624</v>
      </c>
      <c r="E8" s="5">
        <f>+D8/D12</f>
        <v>0.57325028659189303</v>
      </c>
      <c r="G8" s="108">
        <v>29829635</v>
      </c>
      <c r="H8" s="5">
        <f>+G8/G12</f>
        <v>0.57663478202658236</v>
      </c>
      <c r="J8" s="36">
        <f>+G8-D8</f>
        <v>2900011</v>
      </c>
      <c r="K8" s="5">
        <f>+J8/D8</f>
        <v>0.10768850690228723</v>
      </c>
    </row>
    <row r="9" spans="2:16" x14ac:dyDescent="0.2">
      <c r="B9" s="15" t="s">
        <v>101</v>
      </c>
      <c r="D9" s="4">
        <v>14436000</v>
      </c>
      <c r="E9" s="5">
        <f>+D9/D12</f>
        <v>0.30729879991048398</v>
      </c>
      <c r="G9" s="108">
        <v>14436000</v>
      </c>
      <c r="H9" s="5">
        <f>+G9/G12</f>
        <v>0.27906140029322324</v>
      </c>
      <c r="J9" s="36">
        <f>+G9-D9</f>
        <v>0</v>
      </c>
      <c r="K9" s="5">
        <f>+J9/D9</f>
        <v>0</v>
      </c>
    </row>
    <row r="10" spans="2:16" x14ac:dyDescent="0.2">
      <c r="B10" s="15" t="s">
        <v>103</v>
      </c>
      <c r="D10" s="4">
        <v>5611455</v>
      </c>
      <c r="E10" s="5">
        <f>+D10/D12</f>
        <v>0.11945091349762296</v>
      </c>
      <c r="G10" s="108">
        <f>4697181+1623871+622099+46029+475736</f>
        <v>7464916</v>
      </c>
      <c r="H10" s="5">
        <f>+G10/G12</f>
        <v>0.14430381768019443</v>
      </c>
      <c r="J10" s="36">
        <f>+G10-D10</f>
        <v>1853461</v>
      </c>
      <c r="K10" s="5">
        <f>+J10/D10</f>
        <v>0.33029953906785314</v>
      </c>
      <c r="M10" s="4"/>
      <c r="N10" s="4"/>
    </row>
    <row r="12" spans="2:16" x14ac:dyDescent="0.2">
      <c r="B12" s="16" t="s">
        <v>840</v>
      </c>
      <c r="C12" s="12"/>
      <c r="D12" s="10">
        <f>+D10+D9+D8</f>
        <v>46977079</v>
      </c>
      <c r="E12" s="11">
        <f>+E10+E9+E8</f>
        <v>1</v>
      </c>
      <c r="F12" s="12"/>
      <c r="G12" s="10">
        <f>+G10+G9+G8</f>
        <v>51730551</v>
      </c>
      <c r="H12" s="11">
        <f>+H10+H9+H8</f>
        <v>1</v>
      </c>
      <c r="I12" s="12"/>
      <c r="J12" s="43">
        <f>+J10+J9+J8</f>
        <v>4753472</v>
      </c>
      <c r="K12" s="19">
        <f>+J12/D12</f>
        <v>0.10118704911388807</v>
      </c>
    </row>
    <row r="14" spans="2:16" x14ac:dyDescent="0.2">
      <c r="B14" s="15" t="s">
        <v>102</v>
      </c>
      <c r="D14" s="4">
        <v>14688106</v>
      </c>
      <c r="E14" s="5"/>
      <c r="G14" s="108">
        <v>16713789</v>
      </c>
      <c r="H14" s="5"/>
      <c r="J14" s="36"/>
      <c r="K14" s="5"/>
    </row>
    <row r="15" spans="2:16" x14ac:dyDescent="0.2">
      <c r="B15" s="15"/>
      <c r="D15" s="4"/>
      <c r="E15" s="5"/>
      <c r="H15" s="5"/>
      <c r="J15" s="75"/>
      <c r="K15" s="5"/>
    </row>
    <row r="16" spans="2:16" x14ac:dyDescent="0.2">
      <c r="B16" s="16" t="s">
        <v>104</v>
      </c>
      <c r="C16" s="12"/>
      <c r="D16" s="10">
        <f>+D14+D12</f>
        <v>61665185</v>
      </c>
      <c r="E16" s="11"/>
      <c r="F16" s="12"/>
      <c r="G16" s="10">
        <f>+G14+G13+G12</f>
        <v>68444340</v>
      </c>
      <c r="H16" s="11"/>
      <c r="I16" s="12"/>
      <c r="J16" s="43"/>
      <c r="K16" s="11"/>
      <c r="P16" s="4"/>
    </row>
    <row r="17" spans="2:11" x14ac:dyDescent="0.2">
      <c r="B17" s="15"/>
      <c r="D17" s="4"/>
      <c r="F17" s="4"/>
      <c r="G17" s="66"/>
      <c r="H17" s="4"/>
      <c r="J17" s="36"/>
    </row>
    <row r="18" spans="2:11" x14ac:dyDescent="0.2">
      <c r="B18" s="15"/>
      <c r="D18" s="66"/>
      <c r="J18" s="36"/>
    </row>
    <row r="22" spans="2:11" x14ac:dyDescent="0.2">
      <c r="B22" s="15" t="s">
        <v>114</v>
      </c>
      <c r="D22" s="4">
        <v>20787259</v>
      </c>
      <c r="E22" s="5">
        <f>+D22/$D$27</f>
        <v>0.41079485730011644</v>
      </c>
      <c r="G22" s="108">
        <v>21576458.400000002</v>
      </c>
      <c r="H22" s="5">
        <f>+G22/G27</f>
        <v>0.3741317042540489</v>
      </c>
      <c r="J22" s="36">
        <f>+G22-D22</f>
        <v>789199.40000000224</v>
      </c>
      <c r="K22" s="5">
        <f>+J22/D22</f>
        <v>3.796553456133886E-2</v>
      </c>
    </row>
    <row r="23" spans="2:11" x14ac:dyDescent="0.2">
      <c r="B23" s="15" t="s">
        <v>105</v>
      </c>
      <c r="D23" s="4">
        <v>6590309.2300000144</v>
      </c>
      <c r="E23" s="5">
        <f>+D23/$D$27</f>
        <v>0.13023675414355959</v>
      </c>
      <c r="G23" s="108">
        <v>6769617.620000001</v>
      </c>
      <c r="H23" s="5">
        <f>+G23/G27</f>
        <v>0.11738388804896907</v>
      </c>
      <c r="J23" s="36">
        <f>+G23-D23</f>
        <v>179308.38999998663</v>
      </c>
      <c r="K23" s="5">
        <f>+J23/D23</f>
        <v>2.7207887178305627E-2</v>
      </c>
    </row>
    <row r="24" spans="2:11" x14ac:dyDescent="0.2">
      <c r="B24" s="15" t="s">
        <v>106</v>
      </c>
      <c r="D24" s="4">
        <v>790885.54999999981</v>
      </c>
      <c r="E24" s="5">
        <f>+D24/$D$27</f>
        <v>1.5629367809049478E-2</v>
      </c>
      <c r="G24" s="108">
        <v>1051961.44</v>
      </c>
      <c r="H24" s="5">
        <f>+G24/G27</f>
        <v>1.8240812234353684E-2</v>
      </c>
      <c r="J24" s="36">
        <f>+G24-D24</f>
        <v>261075.89000000013</v>
      </c>
      <c r="K24" s="5">
        <f>+J24/D24</f>
        <v>0.3301057782633659</v>
      </c>
    </row>
    <row r="25" spans="2:11" x14ac:dyDescent="0.2">
      <c r="B25" s="15" t="s">
        <v>107</v>
      </c>
      <c r="D25" s="4">
        <v>22434076</v>
      </c>
      <c r="E25" s="5">
        <f>+D25/$D$27</f>
        <v>0.44333902074727444</v>
      </c>
      <c r="G25" s="108">
        <f>34642336-6369617</f>
        <v>28272719</v>
      </c>
      <c r="H25" s="5">
        <f>+G25/G27</f>
        <v>0.49024359546262825</v>
      </c>
      <c r="J25" s="36">
        <f>+G25-D25</f>
        <v>5838643</v>
      </c>
      <c r="K25" s="5">
        <f>+J25/D25</f>
        <v>0.26025778819684842</v>
      </c>
    </row>
    <row r="26" spans="2:11" x14ac:dyDescent="0.2">
      <c r="B26" s="15"/>
      <c r="D26" s="4"/>
      <c r="E26" s="5"/>
      <c r="J26" s="36"/>
      <c r="K26" s="5"/>
    </row>
    <row r="27" spans="2:11" x14ac:dyDescent="0.2">
      <c r="B27" s="16" t="s">
        <v>841</v>
      </c>
      <c r="C27" s="12"/>
      <c r="D27" s="10">
        <f>SUM(D22:D25)</f>
        <v>50602529.780000016</v>
      </c>
      <c r="E27" s="11">
        <f>SUM(E22:E25)</f>
        <v>1</v>
      </c>
      <c r="F27" s="12"/>
      <c r="G27" s="10">
        <f>SUM(G22:G26)</f>
        <v>57670756.460000008</v>
      </c>
      <c r="H27" s="11">
        <f>SUM(H22:H26)</f>
        <v>1</v>
      </c>
      <c r="I27" s="12"/>
      <c r="J27" s="43">
        <f>SUM(J22:J26)</f>
        <v>7068226.6799999885</v>
      </c>
      <c r="K27" s="19">
        <f>+J27/D27</f>
        <v>0.13968129085106754</v>
      </c>
    </row>
    <row r="28" spans="2:11" x14ac:dyDescent="0.2">
      <c r="B28" s="15"/>
      <c r="D28" s="4"/>
      <c r="G28" s="48"/>
      <c r="J28" s="4"/>
      <c r="K28" s="5"/>
    </row>
    <row r="29" spans="2:11" x14ac:dyDescent="0.2">
      <c r="B29" s="15" t="s">
        <v>842</v>
      </c>
      <c r="D29" s="78">
        <v>10752061</v>
      </c>
      <c r="E29" s="76"/>
      <c r="F29" s="76"/>
      <c r="G29" s="111">
        <v>11166033</v>
      </c>
      <c r="H29" s="76"/>
      <c r="I29" s="76"/>
      <c r="J29" s="76"/>
      <c r="K29" s="77"/>
    </row>
    <row r="30" spans="2:11" x14ac:dyDescent="0.2">
      <c r="B30" s="15"/>
      <c r="D30" s="45"/>
      <c r="E30" s="46"/>
      <c r="F30" s="46"/>
      <c r="G30" s="49"/>
      <c r="H30" s="46"/>
      <c r="I30" s="46"/>
      <c r="J30" s="47"/>
      <c r="K30" s="46"/>
    </row>
    <row r="31" spans="2:11" x14ac:dyDescent="0.2">
      <c r="B31" s="16" t="s">
        <v>108</v>
      </c>
      <c r="C31" s="12"/>
      <c r="D31" s="10">
        <f>+D29+D27</f>
        <v>61354590.780000016</v>
      </c>
      <c r="E31" s="11"/>
      <c r="F31" s="12"/>
      <c r="G31" s="10">
        <f>SUM(G26:G30)</f>
        <v>68836789.460000008</v>
      </c>
      <c r="H31" s="11"/>
      <c r="I31" s="12"/>
      <c r="J31" s="43"/>
      <c r="K31" s="11"/>
    </row>
    <row r="32" spans="2:11" x14ac:dyDescent="0.2">
      <c r="B32" s="15"/>
    </row>
    <row r="33" spans="2:7" x14ac:dyDescent="0.2">
      <c r="B33" s="15"/>
      <c r="D33" s="79">
        <f>+D16-D31</f>
        <v>310594.21999998391</v>
      </c>
      <c r="E33" s="80"/>
      <c r="F33" s="80"/>
      <c r="G33" s="79">
        <f>+G16-G31</f>
        <v>-392449.46000000834</v>
      </c>
    </row>
    <row r="34" spans="2:7" x14ac:dyDescent="0.2">
      <c r="B34" s="15"/>
      <c r="D34" s="4"/>
    </row>
    <row r="35" spans="2:7" x14ac:dyDescent="0.2">
      <c r="D35" s="4"/>
    </row>
    <row r="39" spans="2:7" x14ac:dyDescent="0.2">
      <c r="D39" s="4"/>
    </row>
  </sheetData>
  <mergeCells count="3">
    <mergeCell ref="D2:E2"/>
    <mergeCell ref="G2:H2"/>
    <mergeCell ref="J3:K3"/>
  </mergeCells>
  <printOptions horizontalCentered="1"/>
  <pageMargins left="0" right="0" top="1.5" bottom="1" header="0.5" footer="0.5"/>
  <pageSetup scale="86" orientation="landscape" horizontalDpi="400" verticalDpi="200" r:id="rId1"/>
  <headerFooter alignWithMargins="0">
    <oddHeader xml:space="preserve">&amp;C&amp;"Arial,Bold"Lincoln University
Total University
General Funds Operating Revenues And Expenses
Comparitive Summary&amp;"Arial,Regular"
&amp;"Arial,Bold"2016-17 vs. 2017-18
</oddHeader>
    <oddFooter>&amp;L&amp;P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2"/>
  <sheetViews>
    <sheetView workbookViewId="0">
      <selection activeCell="F9" sqref="F9"/>
    </sheetView>
  </sheetViews>
  <sheetFormatPr defaultRowHeight="12.75" x14ac:dyDescent="0.2"/>
  <cols>
    <col min="1" max="1" width="7.140625" customWidth="1"/>
    <col min="2" max="2" width="47" bestFit="1" customWidth="1"/>
    <col min="3" max="3" width="10.7109375" bestFit="1" customWidth="1"/>
    <col min="4" max="4" width="10.5703125" bestFit="1" customWidth="1"/>
    <col min="5" max="5" width="0.7109375" customWidth="1"/>
    <col min="6" max="6" width="10.7109375" style="7" customWidth="1"/>
    <col min="7" max="7" width="10.5703125" customWidth="1"/>
    <col min="8" max="8" width="1.42578125" customWidth="1"/>
    <col min="9" max="9" width="17.85546875" bestFit="1" customWidth="1"/>
    <col min="10" max="10" width="11.42578125" bestFit="1" customWidth="1"/>
  </cols>
  <sheetData>
    <row r="1" spans="1:13" x14ac:dyDescent="0.2">
      <c r="A1" s="15"/>
      <c r="B1" s="15"/>
      <c r="C1" s="8" t="s">
        <v>1103</v>
      </c>
      <c r="D1" s="8"/>
      <c r="E1" s="1"/>
      <c r="F1" s="8" t="s">
        <v>1644</v>
      </c>
      <c r="G1" s="8"/>
      <c r="H1" s="15"/>
      <c r="I1" s="15"/>
      <c r="J1" s="15"/>
    </row>
    <row r="2" spans="1:13" x14ac:dyDescent="0.2">
      <c r="A2" s="15"/>
      <c r="B2" s="15"/>
      <c r="C2" s="24"/>
      <c r="D2" s="1" t="s">
        <v>124</v>
      </c>
      <c r="E2" s="1"/>
      <c r="F2" s="24"/>
      <c r="G2" s="1" t="s">
        <v>124</v>
      </c>
      <c r="H2" s="1"/>
      <c r="I2" s="8" t="s">
        <v>1645</v>
      </c>
      <c r="J2" s="8"/>
    </row>
    <row r="3" spans="1:13" x14ac:dyDescent="0.2">
      <c r="A3" s="15"/>
      <c r="B3" s="15"/>
      <c r="C3" s="24" t="s">
        <v>99</v>
      </c>
      <c r="D3" s="1" t="s">
        <v>125</v>
      </c>
      <c r="E3" s="1"/>
      <c r="F3" s="24" t="s">
        <v>99</v>
      </c>
      <c r="G3" s="1" t="s">
        <v>125</v>
      </c>
      <c r="H3" s="1"/>
      <c r="I3" s="15" t="s">
        <v>99</v>
      </c>
      <c r="J3" s="15" t="s">
        <v>124</v>
      </c>
    </row>
    <row r="4" spans="1:13" x14ac:dyDescent="0.2">
      <c r="A4" s="15"/>
      <c r="B4" s="15" t="s">
        <v>116</v>
      </c>
      <c r="C4" s="24"/>
      <c r="D4" s="1" t="s">
        <v>126</v>
      </c>
      <c r="E4" s="1"/>
      <c r="F4" s="24"/>
      <c r="G4" s="1" t="s">
        <v>126</v>
      </c>
      <c r="H4" s="1"/>
      <c r="I4" s="15" t="s">
        <v>127</v>
      </c>
      <c r="J4" s="15" t="s">
        <v>127</v>
      </c>
    </row>
    <row r="5" spans="1:13" x14ac:dyDescent="0.2">
      <c r="B5" s="15"/>
      <c r="C5" s="7"/>
    </row>
    <row r="6" spans="1:13" x14ac:dyDescent="0.2">
      <c r="B6" s="8"/>
      <c r="C6" s="14"/>
      <c r="D6" s="6"/>
      <c r="E6" s="6"/>
      <c r="F6" s="14"/>
      <c r="G6" s="6"/>
      <c r="H6" s="6"/>
      <c r="I6" s="6"/>
      <c r="J6" s="6"/>
    </row>
    <row r="7" spans="1:13" x14ac:dyDescent="0.2">
      <c r="B7" s="15" t="s">
        <v>117</v>
      </c>
      <c r="C7" s="7">
        <v>18545854</v>
      </c>
      <c r="D7" s="5">
        <f>+C7/$C$16</f>
        <v>0.38223230286161231</v>
      </c>
      <c r="E7" s="5"/>
      <c r="F7" s="98">
        <v>19026758</v>
      </c>
      <c r="G7" s="5">
        <f>+F7/F16</f>
        <v>0.37600408517123551</v>
      </c>
      <c r="H7" s="5"/>
      <c r="I7" s="7">
        <f t="shared" ref="I7:I13" si="0">+F7-C7</f>
        <v>480904</v>
      </c>
      <c r="J7" s="5">
        <f t="shared" ref="J7:J13" si="1">+I7/C7</f>
        <v>2.5930539515732196E-2</v>
      </c>
    </row>
    <row r="8" spans="1:13" x14ac:dyDescent="0.2">
      <c r="B8" s="15" t="s">
        <v>118</v>
      </c>
      <c r="C8" s="7">
        <v>742152</v>
      </c>
      <c r="D8" s="5">
        <f t="shared" ref="D8:D13" si="2">+C8/$C$16</f>
        <v>1.5295842835458064E-2</v>
      </c>
      <c r="E8" s="5"/>
      <c r="F8" s="98">
        <v>831397</v>
      </c>
      <c r="G8" s="5">
        <f>+F8/F16</f>
        <v>1.6429949253525467E-2</v>
      </c>
      <c r="H8" s="5"/>
      <c r="I8" s="7">
        <f t="shared" si="0"/>
        <v>89245</v>
      </c>
      <c r="J8" s="5">
        <f t="shared" si="1"/>
        <v>0.12025164656296823</v>
      </c>
    </row>
    <row r="9" spans="1:13" x14ac:dyDescent="0.2">
      <c r="B9" s="15" t="s">
        <v>119</v>
      </c>
      <c r="C9" s="7">
        <v>4496485</v>
      </c>
      <c r="D9" s="5">
        <f t="shared" si="2"/>
        <v>9.2673101833579449E-2</v>
      </c>
      <c r="E9" s="5"/>
      <c r="F9" s="98">
        <v>4143872</v>
      </c>
      <c r="G9" s="5">
        <f>+F9/F16</f>
        <v>8.1890609026860905E-2</v>
      </c>
      <c r="H9" s="5"/>
      <c r="I9" s="7">
        <f t="shared" si="0"/>
        <v>-352613</v>
      </c>
      <c r="J9" s="5">
        <f t="shared" si="1"/>
        <v>-7.8419698942618507E-2</v>
      </c>
    </row>
    <row r="10" spans="1:13" x14ac:dyDescent="0.2">
      <c r="B10" s="15" t="s">
        <v>120</v>
      </c>
      <c r="C10" s="7">
        <v>8308471</v>
      </c>
      <c r="D10" s="5">
        <f t="shared" si="2"/>
        <v>0.17123859616218928</v>
      </c>
      <c r="E10" s="5"/>
      <c r="F10" s="98">
        <v>9046896</v>
      </c>
      <c r="G10" s="5">
        <f>+F10/F16</f>
        <v>0.178783471893599</v>
      </c>
      <c r="H10" s="5"/>
      <c r="I10" s="7">
        <f t="shared" si="0"/>
        <v>738425</v>
      </c>
      <c r="J10" s="5">
        <f t="shared" si="1"/>
        <v>8.8876160246572439E-2</v>
      </c>
    </row>
    <row r="11" spans="1:13" x14ac:dyDescent="0.2">
      <c r="B11" s="15" t="s">
        <v>297</v>
      </c>
      <c r="C11" s="7">
        <v>10653582</v>
      </c>
      <c r="D11" s="5">
        <f t="shared" si="2"/>
        <v>0.21957161862619112</v>
      </c>
      <c r="E11" s="5"/>
      <c r="F11" s="98">
        <v>10507993</v>
      </c>
      <c r="G11" s="5">
        <f>+F11/F16</f>
        <v>0.20765746297665355</v>
      </c>
      <c r="H11" s="5"/>
      <c r="I11" s="7">
        <f t="shared" si="0"/>
        <v>-145589</v>
      </c>
      <c r="J11" s="5">
        <f t="shared" si="1"/>
        <v>-1.3665732333031276E-2</v>
      </c>
    </row>
    <row r="12" spans="1:13" x14ac:dyDescent="0.2">
      <c r="B12" s="15" t="s">
        <v>122</v>
      </c>
      <c r="C12" s="7">
        <v>691022</v>
      </c>
      <c r="D12" s="5">
        <f t="shared" si="2"/>
        <v>1.4242047327021827E-2</v>
      </c>
      <c r="E12" s="5"/>
      <c r="F12" s="98">
        <v>821658</v>
      </c>
      <c r="G12" s="5">
        <f>+F12/F16</f>
        <v>1.6237488520830876E-2</v>
      </c>
      <c r="H12" s="5"/>
      <c r="I12" s="7">
        <f t="shared" si="0"/>
        <v>130636</v>
      </c>
      <c r="J12" s="5">
        <f t="shared" si="1"/>
        <v>0.18904752670681976</v>
      </c>
    </row>
    <row r="13" spans="1:13" x14ac:dyDescent="0.2">
      <c r="B13" s="15" t="s">
        <v>123</v>
      </c>
      <c r="C13" s="7">
        <v>5082284</v>
      </c>
      <c r="D13" s="5">
        <f t="shared" si="2"/>
        <v>0.10474649035394792</v>
      </c>
      <c r="E13" s="5"/>
      <c r="F13" s="98">
        <v>6223956</v>
      </c>
      <c r="G13" s="5">
        <f>+F13/F16</f>
        <v>0.12299693315729471</v>
      </c>
      <c r="H13" s="5"/>
      <c r="I13" s="7">
        <f t="shared" si="0"/>
        <v>1141672</v>
      </c>
      <c r="J13" s="5">
        <f t="shared" si="1"/>
        <v>0.22463758420426722</v>
      </c>
      <c r="M13" s="7"/>
    </row>
    <row r="15" spans="1:13" x14ac:dyDescent="0.2">
      <c r="B15" s="8"/>
      <c r="C15" s="14"/>
      <c r="D15" s="6"/>
      <c r="E15" s="6"/>
      <c r="F15" s="14"/>
      <c r="G15" s="6"/>
      <c r="H15" s="6"/>
      <c r="I15" s="6"/>
      <c r="J15" s="6"/>
    </row>
    <row r="16" spans="1:13" x14ac:dyDescent="0.2">
      <c r="B16" s="20" t="s">
        <v>843</v>
      </c>
      <c r="C16" s="21">
        <f>SUM(C7:C15)</f>
        <v>48519850</v>
      </c>
      <c r="D16" s="22">
        <f>SUM(D7:D15)</f>
        <v>0.99999999999999989</v>
      </c>
      <c r="E16" s="22"/>
      <c r="F16" s="21">
        <f>SUM(F7:F15)</f>
        <v>50602530</v>
      </c>
      <c r="G16" s="22">
        <f>SUM(G7:G15)</f>
        <v>1</v>
      </c>
      <c r="H16" s="22"/>
      <c r="I16" s="23">
        <f>SUM(I7:I15)</f>
        <v>2082680</v>
      </c>
      <c r="J16" s="22">
        <f>+I16/C16</f>
        <v>4.2924287688440914E-2</v>
      </c>
    </row>
    <row r="17" spans="2:10" x14ac:dyDescent="0.2">
      <c r="C17" s="7"/>
      <c r="I17" s="4"/>
      <c r="J17" s="39"/>
    </row>
    <row r="18" spans="2:10" x14ac:dyDescent="0.2">
      <c r="B18" s="15" t="s">
        <v>121</v>
      </c>
      <c r="C18" s="7">
        <v>10127040</v>
      </c>
      <c r="D18" s="5"/>
      <c r="E18" s="5"/>
      <c r="F18" s="98">
        <v>10752061</v>
      </c>
      <c r="G18" s="5"/>
      <c r="H18" s="5"/>
      <c r="I18" s="7"/>
      <c r="J18" s="5"/>
    </row>
    <row r="19" spans="2:10" x14ac:dyDescent="0.2">
      <c r="C19" s="7"/>
    </row>
    <row r="20" spans="2:10" x14ac:dyDescent="0.2">
      <c r="B20" s="20" t="s">
        <v>108</v>
      </c>
      <c r="C20" s="21">
        <f>+C18+C16</f>
        <v>58646890</v>
      </c>
      <c r="D20" s="22"/>
      <c r="E20" s="22"/>
      <c r="F20" s="21">
        <f>+F18+F16</f>
        <v>61354591</v>
      </c>
      <c r="G20" s="81"/>
      <c r="H20" s="81"/>
      <c r="I20" s="24"/>
      <c r="J20" s="81"/>
    </row>
    <row r="21" spans="2:10" x14ac:dyDescent="0.2">
      <c r="C21" s="7"/>
    </row>
    <row r="22" spans="2:10" x14ac:dyDescent="0.2">
      <c r="C22" s="7"/>
    </row>
    <row r="23" spans="2:10" x14ac:dyDescent="0.2">
      <c r="C23" s="7"/>
    </row>
    <row r="24" spans="2:10" x14ac:dyDescent="0.2">
      <c r="C24" s="7"/>
    </row>
    <row r="26" spans="2:10" x14ac:dyDescent="0.2">
      <c r="B26" s="15" t="s">
        <v>119</v>
      </c>
      <c r="C26" s="7">
        <v>4496485</v>
      </c>
      <c r="D26" s="105">
        <f>F9</f>
        <v>4143872</v>
      </c>
      <c r="F26"/>
    </row>
    <row r="27" spans="2:10" x14ac:dyDescent="0.2">
      <c r="B27" s="15" t="s">
        <v>297</v>
      </c>
      <c r="C27" s="7">
        <v>10653582</v>
      </c>
      <c r="D27" s="105">
        <f>F11</f>
        <v>10507993</v>
      </c>
      <c r="F27"/>
      <c r="G27" s="7"/>
    </row>
    <row r="28" spans="2:10" x14ac:dyDescent="0.2">
      <c r="B28" s="15" t="s">
        <v>122</v>
      </c>
      <c r="C28" s="7">
        <v>691022</v>
      </c>
      <c r="D28" s="105">
        <f>F12</f>
        <v>821658</v>
      </c>
      <c r="F28"/>
    </row>
    <row r="29" spans="2:10" x14ac:dyDescent="0.2">
      <c r="B29" s="15" t="s">
        <v>117</v>
      </c>
      <c r="C29" s="7">
        <v>18545854</v>
      </c>
      <c r="D29" s="105">
        <f>F7</f>
        <v>19026758</v>
      </c>
      <c r="F29"/>
    </row>
    <row r="30" spans="2:10" x14ac:dyDescent="0.2">
      <c r="B30" s="15" t="s">
        <v>123</v>
      </c>
      <c r="C30" s="7">
        <v>5082284</v>
      </c>
      <c r="D30" s="105">
        <f>F13</f>
        <v>6223956</v>
      </c>
      <c r="F30"/>
    </row>
    <row r="31" spans="2:10" x14ac:dyDescent="0.2">
      <c r="B31" s="15" t="s">
        <v>118</v>
      </c>
      <c r="C31" s="7">
        <v>742152</v>
      </c>
      <c r="D31" s="105">
        <f>F8</f>
        <v>831397</v>
      </c>
      <c r="F31"/>
    </row>
    <row r="32" spans="2:10" x14ac:dyDescent="0.2">
      <c r="B32" s="15" t="s">
        <v>120</v>
      </c>
      <c r="C32" s="7">
        <v>8308471</v>
      </c>
      <c r="D32" s="105">
        <f>F10</f>
        <v>9046896</v>
      </c>
      <c r="F32"/>
    </row>
  </sheetData>
  <sortState xmlns:xlrd2="http://schemas.microsoft.com/office/spreadsheetml/2017/richdata2" ref="B26:D32">
    <sortCondition ref="B26"/>
  </sortState>
  <phoneticPr fontId="8" type="noConversion"/>
  <printOptions horizontalCentered="1"/>
  <pageMargins left="0.75" right="0.75" top="1.5" bottom="1" header="0.5" footer="0.5"/>
  <pageSetup orientation="landscape" r:id="rId1"/>
  <headerFooter alignWithMargins="0">
    <oddHeader>&amp;C&amp;"Arial,Bold"Lincoln University
Total University General Funds Program Expenses
Comparitive Summary
2015-16 vs. 2016-17</oddHeader>
    <oddFooter>&amp;L&amp;P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2"/>
  <sheetViews>
    <sheetView workbookViewId="0">
      <selection activeCell="G69" sqref="G69"/>
    </sheetView>
  </sheetViews>
  <sheetFormatPr defaultRowHeight="12.75" x14ac:dyDescent="0.2"/>
  <cols>
    <col min="1" max="1" width="7.140625" customWidth="1"/>
    <col min="2" max="2" width="47" bestFit="1" customWidth="1"/>
    <col min="3" max="3" width="10.7109375" bestFit="1" customWidth="1"/>
    <col min="4" max="4" width="10.5703125" bestFit="1" customWidth="1"/>
    <col min="5" max="5" width="0.7109375" customWidth="1"/>
    <col min="6" max="6" width="10.7109375" style="7" customWidth="1"/>
    <col min="7" max="7" width="10.5703125" customWidth="1"/>
    <col min="8" max="8" width="1.42578125" customWidth="1"/>
    <col min="9" max="9" width="17.85546875" bestFit="1" customWidth="1"/>
    <col min="10" max="10" width="11.42578125" bestFit="1" customWidth="1"/>
  </cols>
  <sheetData>
    <row r="1" spans="1:13" x14ac:dyDescent="0.2">
      <c r="A1" s="15"/>
      <c r="B1" s="15"/>
      <c r="C1" s="125" t="s">
        <v>2555</v>
      </c>
      <c r="D1" s="125"/>
      <c r="E1" s="1"/>
      <c r="F1" s="125" t="s">
        <v>2864</v>
      </c>
      <c r="G1" s="125"/>
      <c r="H1" s="15"/>
      <c r="I1" s="15"/>
      <c r="J1" s="15"/>
    </row>
    <row r="2" spans="1:13" x14ac:dyDescent="0.2">
      <c r="A2" s="15"/>
      <c r="B2" s="15"/>
      <c r="C2" s="24"/>
      <c r="D2" s="1" t="s">
        <v>124</v>
      </c>
      <c r="E2" s="1"/>
      <c r="F2" s="24"/>
      <c r="G2" s="1" t="s">
        <v>124</v>
      </c>
      <c r="H2" s="1"/>
      <c r="I2" s="125" t="s">
        <v>2865</v>
      </c>
      <c r="J2" s="125"/>
    </row>
    <row r="3" spans="1:13" x14ac:dyDescent="0.2">
      <c r="A3" s="15"/>
      <c r="B3" s="15"/>
      <c r="C3" s="24" t="s">
        <v>99</v>
      </c>
      <c r="D3" s="1" t="s">
        <v>125</v>
      </c>
      <c r="E3" s="1"/>
      <c r="F3" s="24" t="s">
        <v>99</v>
      </c>
      <c r="G3" s="1" t="s">
        <v>125</v>
      </c>
      <c r="H3" s="1"/>
      <c r="I3" s="15" t="s">
        <v>99</v>
      </c>
      <c r="J3" s="15" t="s">
        <v>124</v>
      </c>
    </row>
    <row r="4" spans="1:13" x14ac:dyDescent="0.2">
      <c r="A4" s="15"/>
      <c r="B4" s="15" t="s">
        <v>116</v>
      </c>
      <c r="C4" s="24"/>
      <c r="D4" s="1" t="s">
        <v>126</v>
      </c>
      <c r="E4" s="1"/>
      <c r="F4" s="24"/>
      <c r="G4" s="1" t="s">
        <v>126</v>
      </c>
      <c r="H4" s="1"/>
      <c r="I4" s="15" t="s">
        <v>127</v>
      </c>
      <c r="J4" s="15" t="s">
        <v>127</v>
      </c>
    </row>
    <row r="5" spans="1:13" x14ac:dyDescent="0.2">
      <c r="B5" s="15"/>
      <c r="C5" s="7"/>
    </row>
    <row r="6" spans="1:13" x14ac:dyDescent="0.2">
      <c r="B6" s="8"/>
      <c r="C6" s="14"/>
      <c r="D6" s="6"/>
      <c r="E6" s="6"/>
      <c r="F6" s="14"/>
      <c r="G6" s="6"/>
      <c r="H6" s="6"/>
      <c r="I6" s="6"/>
      <c r="J6" s="6"/>
    </row>
    <row r="7" spans="1:13" x14ac:dyDescent="0.2">
      <c r="B7" s="15" t="s">
        <v>117</v>
      </c>
      <c r="C7" s="109">
        <v>18032909</v>
      </c>
      <c r="D7" s="5">
        <f>+C7/$C$16</f>
        <v>0.31241683979788937</v>
      </c>
      <c r="E7" s="5"/>
      <c r="F7" s="109">
        <v>18626775</v>
      </c>
      <c r="G7" s="5">
        <f>+F7/F16</f>
        <v>0.30871858874305647</v>
      </c>
      <c r="H7" s="5"/>
      <c r="I7" s="7">
        <f t="shared" ref="I7:I13" si="0">+F7-C7</f>
        <v>593866</v>
      </c>
      <c r="J7" s="5">
        <f t="shared" ref="J7:J13" si="1">+I7/C7</f>
        <v>3.2932346079049143E-2</v>
      </c>
    </row>
    <row r="8" spans="1:13" x14ac:dyDescent="0.2">
      <c r="B8" s="15" t="s">
        <v>2537</v>
      </c>
      <c r="C8" s="109">
        <v>5016200</v>
      </c>
      <c r="D8" s="5">
        <f t="shared" ref="D8:D13" si="2">+C8/$C$16</f>
        <v>8.6904744641819728E-2</v>
      </c>
      <c r="E8" s="5"/>
      <c r="F8" s="109">
        <v>5217490</v>
      </c>
      <c r="G8" s="5">
        <f>+F8/F16</f>
        <v>8.6474236660989884E-2</v>
      </c>
      <c r="H8" s="5"/>
      <c r="I8" s="7">
        <f t="shared" si="0"/>
        <v>201290</v>
      </c>
      <c r="J8" s="5">
        <f t="shared" si="1"/>
        <v>4.0127985327538772E-2</v>
      </c>
    </row>
    <row r="9" spans="1:13" x14ac:dyDescent="0.2">
      <c r="B9" s="15" t="s">
        <v>119</v>
      </c>
      <c r="C9" s="109">
        <v>3492387</v>
      </c>
      <c r="D9" s="5">
        <f t="shared" si="2"/>
        <v>6.0504964001716614E-2</v>
      </c>
      <c r="E9" s="5"/>
      <c r="F9" s="109">
        <v>3339314</v>
      </c>
      <c r="G9" s="5">
        <f>+F9/F16</f>
        <v>5.5345506962420007E-2</v>
      </c>
      <c r="H9" s="5"/>
      <c r="I9" s="7">
        <f t="shared" si="0"/>
        <v>-153073</v>
      </c>
      <c r="J9" s="5">
        <f t="shared" si="1"/>
        <v>-4.3830480413539506E-2</v>
      </c>
    </row>
    <row r="10" spans="1:13" x14ac:dyDescent="0.2">
      <c r="B10" s="15" t="s">
        <v>120</v>
      </c>
      <c r="C10" s="109">
        <v>7579725</v>
      </c>
      <c r="D10" s="5">
        <f t="shared" si="2"/>
        <v>0.13131734491850744</v>
      </c>
      <c r="E10" s="5"/>
      <c r="F10" s="109">
        <v>8853306</v>
      </c>
      <c r="G10" s="5">
        <f>+F10/F16</f>
        <v>0.1467339426191831</v>
      </c>
      <c r="H10" s="5"/>
      <c r="I10" s="7">
        <f t="shared" si="0"/>
        <v>1273581</v>
      </c>
      <c r="J10" s="5">
        <f t="shared" si="1"/>
        <v>0.1680246974659371</v>
      </c>
    </row>
    <row r="11" spans="1:13" x14ac:dyDescent="0.2">
      <c r="B11" s="15" t="s">
        <v>297</v>
      </c>
      <c r="C11" s="109">
        <v>14983048</v>
      </c>
      <c r="D11" s="5">
        <f t="shared" si="2"/>
        <v>0.25957855755275461</v>
      </c>
      <c r="E11" s="5"/>
      <c r="F11" s="109">
        <v>11836984</v>
      </c>
      <c r="G11" s="5">
        <f>+F11/F16</f>
        <v>0.19618516868615957</v>
      </c>
      <c r="H11" s="5"/>
      <c r="I11" s="7">
        <f t="shared" si="0"/>
        <v>-3146064</v>
      </c>
      <c r="J11" s="5">
        <f t="shared" si="1"/>
        <v>-0.20997489963323884</v>
      </c>
    </row>
    <row r="12" spans="1:13" x14ac:dyDescent="0.2">
      <c r="B12" s="15" t="s">
        <v>122</v>
      </c>
      <c r="C12" s="109">
        <v>941760</v>
      </c>
      <c r="D12" s="5">
        <f t="shared" si="2"/>
        <v>1.6315819208540357E-2</v>
      </c>
      <c r="E12" s="5"/>
      <c r="F12" s="109">
        <v>1321369</v>
      </c>
      <c r="G12" s="5">
        <f>+F12/F16</f>
        <v>2.1900257714436547E-2</v>
      </c>
      <c r="H12" s="5"/>
      <c r="I12" s="7">
        <f t="shared" si="0"/>
        <v>379609</v>
      </c>
      <c r="J12" s="5">
        <f t="shared" si="1"/>
        <v>0.40308465001698945</v>
      </c>
    </row>
    <row r="13" spans="1:13" x14ac:dyDescent="0.2">
      <c r="B13" s="15" t="s">
        <v>123</v>
      </c>
      <c r="C13" s="109">
        <v>7674640</v>
      </c>
      <c r="D13" s="5">
        <f t="shared" si="2"/>
        <v>0.13296172987877186</v>
      </c>
      <c r="E13" s="5"/>
      <c r="F13" s="109">
        <v>11140536</v>
      </c>
      <c r="G13" s="5">
        <f>+F13/F16</f>
        <v>0.18464229861375442</v>
      </c>
      <c r="H13" s="5"/>
      <c r="I13" s="7">
        <f t="shared" si="0"/>
        <v>3465896</v>
      </c>
      <c r="J13" s="5">
        <f t="shared" si="1"/>
        <v>0.45160372343197858</v>
      </c>
      <c r="M13" s="7"/>
    </row>
    <row r="15" spans="1:13" x14ac:dyDescent="0.2">
      <c r="B15" s="8"/>
      <c r="C15" s="14"/>
      <c r="D15" s="6"/>
      <c r="E15" s="6"/>
      <c r="F15" s="14"/>
      <c r="G15" s="6"/>
      <c r="H15" s="6"/>
      <c r="I15" s="6"/>
      <c r="J15" s="6"/>
    </row>
    <row r="16" spans="1:13" x14ac:dyDescent="0.2">
      <c r="B16" s="20" t="s">
        <v>843</v>
      </c>
      <c r="C16" s="21">
        <f>SUM(C7:C15)</f>
        <v>57720669</v>
      </c>
      <c r="D16" s="22">
        <f>SUM(D7:D15)</f>
        <v>0.99999999999999989</v>
      </c>
      <c r="E16" s="22"/>
      <c r="F16" s="21">
        <f>SUM(F7:F15)</f>
        <v>60335774</v>
      </c>
      <c r="G16" s="22">
        <f>SUM(G7:G15)</f>
        <v>1</v>
      </c>
      <c r="H16" s="22"/>
      <c r="I16" s="23">
        <f>SUM(I7:I15)</f>
        <v>2615105</v>
      </c>
      <c r="J16" s="22">
        <f>+I16/C16</f>
        <v>4.5306214312935286E-2</v>
      </c>
    </row>
    <row r="17" spans="2:10" x14ac:dyDescent="0.2">
      <c r="C17" s="7"/>
      <c r="I17" s="4"/>
      <c r="J17" s="39"/>
    </row>
    <row r="18" spans="2:10" x14ac:dyDescent="0.2">
      <c r="B18" s="15" t="s">
        <v>121</v>
      </c>
      <c r="C18" s="109">
        <v>17669942</v>
      </c>
      <c r="D18" s="5"/>
      <c r="E18" s="5"/>
      <c r="F18" s="109">
        <v>20946170</v>
      </c>
      <c r="G18" s="5"/>
      <c r="H18" s="5"/>
      <c r="I18" s="7"/>
      <c r="J18" s="5"/>
    </row>
    <row r="19" spans="2:10" x14ac:dyDescent="0.2">
      <c r="C19" s="7"/>
    </row>
    <row r="20" spans="2:10" x14ac:dyDescent="0.2">
      <c r="B20" s="20" t="s">
        <v>108</v>
      </c>
      <c r="C20" s="21">
        <f>+C18+C16</f>
        <v>75390611</v>
      </c>
      <c r="D20" s="22"/>
      <c r="E20" s="22"/>
      <c r="F20" s="21">
        <f>+F18+F16</f>
        <v>81281944</v>
      </c>
      <c r="G20" s="81"/>
      <c r="H20" s="81"/>
      <c r="I20" s="24"/>
      <c r="J20" s="81"/>
    </row>
    <row r="21" spans="2:10" x14ac:dyDescent="0.2">
      <c r="C21" s="7"/>
    </row>
    <row r="22" spans="2:10" x14ac:dyDescent="0.2">
      <c r="C22" s="7"/>
    </row>
    <row r="23" spans="2:10" x14ac:dyDescent="0.2">
      <c r="C23" s="7"/>
    </row>
    <row r="24" spans="2:10" x14ac:dyDescent="0.2">
      <c r="C24" s="7"/>
    </row>
    <row r="26" spans="2:10" x14ac:dyDescent="0.2">
      <c r="B26" s="15" t="s">
        <v>119</v>
      </c>
      <c r="C26" s="7">
        <f>C9</f>
        <v>3492387</v>
      </c>
      <c r="D26" s="105">
        <f>F9</f>
        <v>3339314</v>
      </c>
      <c r="F26"/>
    </row>
    <row r="27" spans="2:10" x14ac:dyDescent="0.2">
      <c r="B27" s="15" t="s">
        <v>297</v>
      </c>
      <c r="C27" s="7">
        <f>C11</f>
        <v>14983048</v>
      </c>
      <c r="D27" s="105">
        <f>F11</f>
        <v>11836984</v>
      </c>
      <c r="F27"/>
      <c r="G27" s="7"/>
    </row>
    <row r="28" spans="2:10" x14ac:dyDescent="0.2">
      <c r="B28" s="15" t="s">
        <v>122</v>
      </c>
      <c r="C28" s="7">
        <f>C12</f>
        <v>941760</v>
      </c>
      <c r="D28" s="105">
        <f>F12</f>
        <v>1321369</v>
      </c>
      <c r="F28"/>
    </row>
    <row r="29" spans="2:10" x14ac:dyDescent="0.2">
      <c r="B29" s="15" t="s">
        <v>117</v>
      </c>
      <c r="C29" s="7">
        <f>C7</f>
        <v>18032909</v>
      </c>
      <c r="D29" s="105">
        <f>F7</f>
        <v>18626775</v>
      </c>
      <c r="F29"/>
    </row>
    <row r="30" spans="2:10" x14ac:dyDescent="0.2">
      <c r="B30" s="15" t="s">
        <v>123</v>
      </c>
      <c r="C30" s="7">
        <f>C13</f>
        <v>7674640</v>
      </c>
      <c r="D30" s="105">
        <f>F13</f>
        <v>11140536</v>
      </c>
      <c r="F30"/>
    </row>
    <row r="31" spans="2:10" x14ac:dyDescent="0.2">
      <c r="B31" s="15" t="s">
        <v>118</v>
      </c>
      <c r="C31" s="7">
        <f>C8</f>
        <v>5016200</v>
      </c>
      <c r="D31" s="105">
        <f>F8</f>
        <v>5217490</v>
      </c>
      <c r="F31"/>
    </row>
    <row r="32" spans="2:10" x14ac:dyDescent="0.2">
      <c r="B32" s="15" t="s">
        <v>120</v>
      </c>
      <c r="C32" s="7">
        <f>C10</f>
        <v>7579725</v>
      </c>
      <c r="D32" s="105">
        <f>F10</f>
        <v>8853306</v>
      </c>
      <c r="F32"/>
    </row>
  </sheetData>
  <mergeCells count="3">
    <mergeCell ref="C1:D1"/>
    <mergeCell ref="F1:G1"/>
    <mergeCell ref="I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2"/>
  <sheetViews>
    <sheetView workbookViewId="0">
      <selection activeCell="F20" sqref="F20"/>
    </sheetView>
  </sheetViews>
  <sheetFormatPr defaultRowHeight="12.75" x14ac:dyDescent="0.2"/>
  <cols>
    <col min="1" max="1" width="7.140625" customWidth="1"/>
    <col min="2" max="2" width="47" bestFit="1" customWidth="1"/>
    <col min="3" max="3" width="10.7109375" bestFit="1" customWidth="1"/>
    <col min="4" max="4" width="10.5703125" bestFit="1" customWidth="1"/>
    <col min="5" max="5" width="0.7109375" customWidth="1"/>
    <col min="6" max="6" width="10.7109375" style="7" customWidth="1"/>
    <col min="7" max="7" width="10.5703125" customWidth="1"/>
    <col min="8" max="8" width="1.42578125" customWidth="1"/>
    <col min="9" max="9" width="17.85546875" bestFit="1" customWidth="1"/>
    <col min="10" max="10" width="11.42578125" bestFit="1" customWidth="1"/>
  </cols>
  <sheetData>
    <row r="1" spans="1:13" x14ac:dyDescent="0.2">
      <c r="A1" s="15"/>
      <c r="B1" s="15"/>
      <c r="C1" s="125" t="s">
        <v>1644</v>
      </c>
      <c r="D1" s="125"/>
      <c r="E1" s="1"/>
      <c r="F1" s="125" t="s">
        <v>2497</v>
      </c>
      <c r="G1" s="125"/>
      <c r="H1" s="15"/>
      <c r="I1" s="15"/>
      <c r="J1" s="15"/>
    </row>
    <row r="2" spans="1:13" x14ac:dyDescent="0.2">
      <c r="A2" s="15"/>
      <c r="B2" s="15"/>
      <c r="C2" s="24"/>
      <c r="D2" s="1" t="s">
        <v>124</v>
      </c>
      <c r="E2" s="1"/>
      <c r="F2" s="24"/>
      <c r="G2" s="1" t="s">
        <v>124</v>
      </c>
      <c r="H2" s="1"/>
      <c r="I2" s="125" t="s">
        <v>2498</v>
      </c>
      <c r="J2" s="125"/>
    </row>
    <row r="3" spans="1:13" x14ac:dyDescent="0.2">
      <c r="A3" s="15"/>
      <c r="B3" s="15"/>
      <c r="C3" s="24" t="s">
        <v>99</v>
      </c>
      <c r="D3" s="1" t="s">
        <v>125</v>
      </c>
      <c r="E3" s="1"/>
      <c r="F3" s="24" t="s">
        <v>99</v>
      </c>
      <c r="G3" s="1" t="s">
        <v>125</v>
      </c>
      <c r="H3" s="1"/>
      <c r="I3" s="15" t="s">
        <v>99</v>
      </c>
      <c r="J3" s="15" t="s">
        <v>124</v>
      </c>
    </row>
    <row r="4" spans="1:13" x14ac:dyDescent="0.2">
      <c r="A4" s="15"/>
      <c r="B4" s="15" t="s">
        <v>116</v>
      </c>
      <c r="C4" s="24"/>
      <c r="D4" s="1" t="s">
        <v>126</v>
      </c>
      <c r="E4" s="1"/>
      <c r="F4" s="24"/>
      <c r="G4" s="1" t="s">
        <v>126</v>
      </c>
      <c r="H4" s="1"/>
      <c r="I4" s="15" t="s">
        <v>127</v>
      </c>
      <c r="J4" s="15" t="s">
        <v>127</v>
      </c>
    </row>
    <row r="5" spans="1:13" x14ac:dyDescent="0.2">
      <c r="B5" s="15"/>
      <c r="C5" s="7"/>
    </row>
    <row r="6" spans="1:13" x14ac:dyDescent="0.2">
      <c r="B6" s="8"/>
      <c r="C6" s="14"/>
      <c r="D6" s="6"/>
      <c r="E6" s="6"/>
      <c r="F6" s="14"/>
      <c r="G6" s="6"/>
      <c r="H6" s="6"/>
      <c r="I6" s="6"/>
      <c r="J6" s="6"/>
    </row>
    <row r="7" spans="1:13" x14ac:dyDescent="0.2">
      <c r="B7" s="15" t="s">
        <v>117</v>
      </c>
      <c r="C7" s="7">
        <v>19026758</v>
      </c>
      <c r="D7" s="5">
        <f>+C7/$C$16</f>
        <v>0.37600408517123551</v>
      </c>
      <c r="E7" s="5"/>
      <c r="F7" s="109">
        <v>21255327</v>
      </c>
      <c r="G7" s="5">
        <f>+F7/F16</f>
        <v>0.36856336868013495</v>
      </c>
      <c r="H7" s="5"/>
      <c r="I7" s="7">
        <f t="shared" ref="I7:I13" si="0">+F7-C7</f>
        <v>2228569</v>
      </c>
      <c r="J7" s="5">
        <f t="shared" ref="J7:J13" si="1">+I7/C7</f>
        <v>0.11712815183753322</v>
      </c>
    </row>
    <row r="8" spans="1:13" x14ac:dyDescent="0.2">
      <c r="B8" s="15" t="s">
        <v>118</v>
      </c>
      <c r="C8" s="7">
        <v>831397</v>
      </c>
      <c r="D8" s="5">
        <f t="shared" ref="D8:D13" si="2">+C8/$C$16</f>
        <v>1.6429949253525467E-2</v>
      </c>
      <c r="E8" s="5"/>
      <c r="F8" s="109">
        <v>958024</v>
      </c>
      <c r="G8" s="5">
        <f>+F8/F16</f>
        <v>1.6611955803663602E-2</v>
      </c>
      <c r="H8" s="5"/>
      <c r="I8" s="7">
        <f t="shared" si="0"/>
        <v>126627</v>
      </c>
      <c r="J8" s="5">
        <f t="shared" si="1"/>
        <v>0.1523062989161616</v>
      </c>
    </row>
    <row r="9" spans="1:13" x14ac:dyDescent="0.2">
      <c r="B9" s="15" t="s">
        <v>119</v>
      </c>
      <c r="C9" s="7">
        <v>4143872</v>
      </c>
      <c r="D9" s="5">
        <f t="shared" si="2"/>
        <v>8.1890609026860905E-2</v>
      </c>
      <c r="E9" s="5"/>
      <c r="F9" s="109">
        <v>4450390</v>
      </c>
      <c r="G9" s="5">
        <f>+F9/F16</f>
        <v>7.7168924775440337E-2</v>
      </c>
      <c r="H9" s="5"/>
      <c r="I9" s="7">
        <f t="shared" si="0"/>
        <v>306518</v>
      </c>
      <c r="J9" s="5">
        <f t="shared" si="1"/>
        <v>7.396898359794897E-2</v>
      </c>
    </row>
    <row r="10" spans="1:13" x14ac:dyDescent="0.2">
      <c r="B10" s="15" t="s">
        <v>120</v>
      </c>
      <c r="C10" s="7">
        <v>9046896</v>
      </c>
      <c r="D10" s="5">
        <f t="shared" si="2"/>
        <v>0.178783471893599</v>
      </c>
      <c r="E10" s="5"/>
      <c r="F10" s="109">
        <v>9117875</v>
      </c>
      <c r="G10" s="5">
        <f>+F10/F16</f>
        <v>0.1581022359808619</v>
      </c>
      <c r="H10" s="5"/>
      <c r="I10" s="7">
        <f t="shared" si="0"/>
        <v>70979</v>
      </c>
      <c r="J10" s="5">
        <f t="shared" si="1"/>
        <v>7.8456743616816191E-3</v>
      </c>
    </row>
    <row r="11" spans="1:13" x14ac:dyDescent="0.2">
      <c r="B11" s="15" t="s">
        <v>297</v>
      </c>
      <c r="C11" s="7">
        <v>10507993</v>
      </c>
      <c r="D11" s="5">
        <f t="shared" si="2"/>
        <v>0.20765746297665355</v>
      </c>
      <c r="E11" s="5"/>
      <c r="F11" s="109">
        <v>11065070</v>
      </c>
      <c r="G11" s="5">
        <f>+F11/F16</f>
        <v>0.1918662307044959</v>
      </c>
      <c r="H11" s="5"/>
      <c r="I11" s="7">
        <f t="shared" si="0"/>
        <v>557077</v>
      </c>
      <c r="J11" s="5">
        <f t="shared" si="1"/>
        <v>5.3014595651139092E-2</v>
      </c>
    </row>
    <row r="12" spans="1:13" x14ac:dyDescent="0.2">
      <c r="B12" s="15" t="s">
        <v>122</v>
      </c>
      <c r="C12" s="7">
        <v>821658</v>
      </c>
      <c r="D12" s="5">
        <f t="shared" si="2"/>
        <v>1.6237488520830876E-2</v>
      </c>
      <c r="E12" s="5"/>
      <c r="F12" s="109">
        <v>966007</v>
      </c>
      <c r="G12" s="5">
        <f>+F12/F16</f>
        <v>1.6750379520794535E-2</v>
      </c>
      <c r="H12" s="5"/>
      <c r="I12" s="7">
        <f t="shared" si="0"/>
        <v>144349</v>
      </c>
      <c r="J12" s="5">
        <f t="shared" si="1"/>
        <v>0.17568014916181671</v>
      </c>
    </row>
    <row r="13" spans="1:13" x14ac:dyDescent="0.2">
      <c r="B13" s="15" t="s">
        <v>123</v>
      </c>
      <c r="C13" s="7">
        <v>6223956</v>
      </c>
      <c r="D13" s="5">
        <f t="shared" si="2"/>
        <v>0.12299693315729471</v>
      </c>
      <c r="E13" s="5"/>
      <c r="F13" s="109">
        <f>16227677-6369617</f>
        <v>9858060</v>
      </c>
      <c r="G13" s="5">
        <f>+F13/F16</f>
        <v>0.17093690453460872</v>
      </c>
      <c r="H13" s="5"/>
      <c r="I13" s="7">
        <f t="shared" si="0"/>
        <v>3634104</v>
      </c>
      <c r="J13" s="5">
        <f t="shared" si="1"/>
        <v>0.58388973186828441</v>
      </c>
      <c r="M13" s="7"/>
    </row>
    <row r="15" spans="1:13" x14ac:dyDescent="0.2">
      <c r="B15" s="8"/>
      <c r="C15" s="14"/>
      <c r="D15" s="6"/>
      <c r="E15" s="6"/>
      <c r="F15" s="14"/>
      <c r="G15" s="6"/>
      <c r="H15" s="6"/>
      <c r="I15" s="6"/>
      <c r="J15" s="6"/>
    </row>
    <row r="16" spans="1:13" x14ac:dyDescent="0.2">
      <c r="B16" s="20" t="s">
        <v>843</v>
      </c>
      <c r="C16" s="21">
        <f>SUM(C7:C15)</f>
        <v>50602530</v>
      </c>
      <c r="D16" s="22">
        <f>SUM(D7:D15)</f>
        <v>1</v>
      </c>
      <c r="E16" s="22"/>
      <c r="F16" s="21">
        <f>SUM(F7:F15)</f>
        <v>57670753</v>
      </c>
      <c r="G16" s="22">
        <f>SUM(G7:G15)</f>
        <v>1</v>
      </c>
      <c r="H16" s="22"/>
      <c r="I16" s="23">
        <f>SUM(I7:I15)</f>
        <v>7068223</v>
      </c>
      <c r="J16" s="22">
        <f>+I16/C16</f>
        <v>0.13968121752015167</v>
      </c>
    </row>
    <row r="17" spans="2:10" x14ac:dyDescent="0.2">
      <c r="C17" s="7"/>
      <c r="I17" s="4"/>
      <c r="J17" s="39"/>
    </row>
    <row r="18" spans="2:10" x14ac:dyDescent="0.2">
      <c r="B18" s="15" t="s">
        <v>121</v>
      </c>
      <c r="C18" s="7">
        <v>10752061</v>
      </c>
      <c r="D18" s="5"/>
      <c r="E18" s="5"/>
      <c r="F18" s="109">
        <v>11166033</v>
      </c>
      <c r="G18" s="5"/>
      <c r="H18" s="5"/>
      <c r="I18" s="7"/>
      <c r="J18" s="5"/>
    </row>
    <row r="19" spans="2:10" x14ac:dyDescent="0.2">
      <c r="C19" s="7"/>
    </row>
    <row r="20" spans="2:10" x14ac:dyDescent="0.2">
      <c r="B20" s="20" t="s">
        <v>108</v>
      </c>
      <c r="C20" s="21">
        <f>+C18+C16</f>
        <v>61354591</v>
      </c>
      <c r="D20" s="22"/>
      <c r="E20" s="22"/>
      <c r="F20" s="21">
        <f>+F18+F16</f>
        <v>68836786</v>
      </c>
      <c r="G20" s="81"/>
      <c r="H20" s="81"/>
      <c r="I20" s="24"/>
      <c r="J20" s="81"/>
    </row>
    <row r="21" spans="2:10" x14ac:dyDescent="0.2">
      <c r="C21" s="7"/>
    </row>
    <row r="22" spans="2:10" x14ac:dyDescent="0.2">
      <c r="C22" s="7"/>
    </row>
    <row r="23" spans="2:10" x14ac:dyDescent="0.2">
      <c r="C23" s="7"/>
    </row>
    <row r="24" spans="2:10" x14ac:dyDescent="0.2">
      <c r="C24" s="7"/>
    </row>
    <row r="26" spans="2:10" x14ac:dyDescent="0.2">
      <c r="B26" s="15" t="s">
        <v>119</v>
      </c>
      <c r="C26" s="7">
        <v>4143872</v>
      </c>
      <c r="D26" s="105">
        <f>F9</f>
        <v>4450390</v>
      </c>
      <c r="F26"/>
    </row>
    <row r="27" spans="2:10" x14ac:dyDescent="0.2">
      <c r="B27" s="15" t="s">
        <v>297</v>
      </c>
      <c r="C27" s="7">
        <v>10507993</v>
      </c>
      <c r="D27" s="105">
        <f>F11</f>
        <v>11065070</v>
      </c>
      <c r="F27"/>
      <c r="G27" s="7"/>
    </row>
    <row r="28" spans="2:10" x14ac:dyDescent="0.2">
      <c r="B28" s="15" t="s">
        <v>122</v>
      </c>
      <c r="C28" s="7">
        <v>821658</v>
      </c>
      <c r="D28" s="105">
        <f>F12</f>
        <v>966007</v>
      </c>
      <c r="F28"/>
    </row>
    <row r="29" spans="2:10" x14ac:dyDescent="0.2">
      <c r="B29" s="15" t="s">
        <v>117</v>
      </c>
      <c r="C29" s="7">
        <v>19026758</v>
      </c>
      <c r="D29" s="105">
        <f>F7</f>
        <v>21255327</v>
      </c>
      <c r="F29"/>
    </row>
    <row r="30" spans="2:10" x14ac:dyDescent="0.2">
      <c r="B30" s="15" t="s">
        <v>123</v>
      </c>
      <c r="C30" s="7">
        <v>6223956</v>
      </c>
      <c r="D30" s="105">
        <f>F13</f>
        <v>9858060</v>
      </c>
      <c r="F30"/>
    </row>
    <row r="31" spans="2:10" x14ac:dyDescent="0.2">
      <c r="B31" s="15" t="s">
        <v>118</v>
      </c>
      <c r="C31" s="7">
        <v>831397</v>
      </c>
      <c r="D31" s="105">
        <f>F8</f>
        <v>958024</v>
      </c>
      <c r="F31"/>
    </row>
    <row r="32" spans="2:10" x14ac:dyDescent="0.2">
      <c r="B32" s="15" t="s">
        <v>120</v>
      </c>
      <c r="C32" s="7">
        <v>9046896</v>
      </c>
      <c r="D32" s="105">
        <f>F10</f>
        <v>9117875</v>
      </c>
      <c r="F32"/>
    </row>
  </sheetData>
  <mergeCells count="3">
    <mergeCell ref="C1:D1"/>
    <mergeCell ref="F1:G1"/>
    <mergeCell ref="I2:J2"/>
  </mergeCells>
  <printOptions horizontalCentered="1"/>
  <pageMargins left="0.75" right="0.75" top="1.5" bottom="1" header="0.5" footer="0.5"/>
  <pageSetup orientation="landscape" r:id="rId1"/>
  <headerFooter alignWithMargins="0">
    <oddHeader>&amp;C&amp;"Arial,Bold"Lincoln University
Total University General Funds Program Expenses
Comparitive Summary
2016-17 vs. 2017-18</oddHeader>
    <oddFooter>&amp;L&amp;P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B835909-B4B5-4D61-9C55-F66C73DA429E}"/>
</file>

<file path=customXml/itemProps2.xml><?xml version="1.0" encoding="utf-8"?>
<ds:datastoreItem xmlns:ds="http://schemas.openxmlformats.org/officeDocument/2006/customXml" ds:itemID="{7099F401-C423-4AD6-A918-F2180A5B9F43}"/>
</file>

<file path=customXml/itemProps3.xml><?xml version="1.0" encoding="utf-8"?>
<ds:datastoreItem xmlns:ds="http://schemas.openxmlformats.org/officeDocument/2006/customXml" ds:itemID="{F9ACD1AE-43C3-4923-A3B5-2E5BD6F14E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20</vt:i4>
      </vt:variant>
    </vt:vector>
  </HeadingPairs>
  <TitlesOfParts>
    <vt:vector size="50" baseType="lpstr">
      <vt:lpstr>Travel - FY17</vt:lpstr>
      <vt:lpstr>Travel - FY22</vt:lpstr>
      <vt:lpstr>Travel - FY18</vt:lpstr>
      <vt:lpstr>COMP SUMMARY - FY17</vt:lpstr>
      <vt:lpstr>COMP Summary - FY22</vt:lpstr>
      <vt:lpstr>COMP SUMMARY - FY18</vt:lpstr>
      <vt:lpstr>Comp Sum Exp - FY17</vt:lpstr>
      <vt:lpstr>Comp Sum Exp - FY22</vt:lpstr>
      <vt:lpstr>Comp Sum Exp - FY18</vt:lpstr>
      <vt:lpstr>Comp Sum Aux - FY17</vt:lpstr>
      <vt:lpstr>Comp Sum Aux - FY22</vt:lpstr>
      <vt:lpstr>Comp Sum Aux - FY18</vt:lpstr>
      <vt:lpstr>Benefits - FY17</vt:lpstr>
      <vt:lpstr>Benefits - FY22</vt:lpstr>
      <vt:lpstr>Benefits - FY18</vt:lpstr>
      <vt:lpstr>Fac Sal - FY17</vt:lpstr>
      <vt:lpstr>Fac Sal - FY22</vt:lpstr>
      <vt:lpstr>Fac Sal - FY18</vt:lpstr>
      <vt:lpstr>Staff Sal - FY17</vt:lpstr>
      <vt:lpstr>Staff Sal - FY22</vt:lpstr>
      <vt:lpstr>Staff Sal - FY18</vt:lpstr>
      <vt:lpstr>Goods - FY17</vt:lpstr>
      <vt:lpstr>Goods - FY22</vt:lpstr>
      <vt:lpstr>Goods - FY18</vt:lpstr>
      <vt:lpstr>Services - FY17</vt:lpstr>
      <vt:lpstr>Services - FY22</vt:lpstr>
      <vt:lpstr>AP Details FY19</vt:lpstr>
      <vt:lpstr>Services - FY18</vt:lpstr>
      <vt:lpstr>AP Details FY17 (hide)</vt:lpstr>
      <vt:lpstr>AP Details FY18</vt:lpstr>
      <vt:lpstr>'Benefits - FY17'!Print_Area</vt:lpstr>
      <vt:lpstr>'Benefits - FY18'!Print_Area</vt:lpstr>
      <vt:lpstr>'Comp Sum Exp - FY17'!Print_Area</vt:lpstr>
      <vt:lpstr>'Comp Sum Exp - FY18'!Print_Area</vt:lpstr>
      <vt:lpstr>'COMP SUMMARY - FY17'!Print_Area</vt:lpstr>
      <vt:lpstr>'COMP SUMMARY - FY18'!Print_Area</vt:lpstr>
      <vt:lpstr>'Fac Sal - FY17'!Print_Area</vt:lpstr>
      <vt:lpstr>'Fac Sal - FY18'!Print_Area</vt:lpstr>
      <vt:lpstr>'Goods - FY17'!Print_Area</vt:lpstr>
      <vt:lpstr>'Goods - FY18'!Print_Area</vt:lpstr>
      <vt:lpstr>'Services - FY17'!Print_Area</vt:lpstr>
      <vt:lpstr>'Services - FY18'!Print_Area</vt:lpstr>
      <vt:lpstr>'Travel - FY17'!Print_Area</vt:lpstr>
      <vt:lpstr>'Travel - FY18'!Print_Area</vt:lpstr>
      <vt:lpstr>'Goods - FY17'!Print_Titles</vt:lpstr>
      <vt:lpstr>'Goods - FY18'!Print_Titles</vt:lpstr>
      <vt:lpstr>'Services - FY17'!Print_Titles</vt:lpstr>
      <vt:lpstr>'Services - FY18'!Print_Titles</vt:lpstr>
      <vt:lpstr>'Travel - FY17'!Print_Titles</vt:lpstr>
      <vt:lpstr>'Travel - FY18'!Print_Titles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Lincoln University Stairs Report</dc:title>
  <dc:creator>Simmons, Jay</dc:creator>
  <cp:lastModifiedBy>Heimbach, Bunne</cp:lastModifiedBy>
  <cp:lastPrinted>2021-12-16T20:24:27Z</cp:lastPrinted>
  <dcterms:created xsi:type="dcterms:W3CDTF">2007-11-21T14:47:33Z</dcterms:created>
  <dcterms:modified xsi:type="dcterms:W3CDTF">2023-01-20T15:49:37Z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980d767ac0f3478597edf7299474590e</vt:lpwstr>
  </property>
  <property fmtid="{D5CDD505-2E9C-101B-9397-08002B2CF9AE}" pid="3" name="ContentTypeId">
    <vt:lpwstr>0x01010063A4E9D8B9AE294BB8664582FC3229C4</vt:lpwstr>
  </property>
  <property fmtid="{D5CDD505-2E9C-101B-9397-08002B2CF9AE}" pid="4" name="MigrationSourceURL">
    <vt:lpwstr/>
  </property>
  <property fmtid="{D5CDD505-2E9C-101B-9397-08002B2CF9AE}" pid="5" name="Order">
    <vt:r8>1469400</vt:r8>
  </property>
  <property fmtid="{D5CDD505-2E9C-101B-9397-08002B2CF9AE}" pid="6" name="Category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